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ша\Документи на сайт ДАТА\07.02\"/>
    </mc:Choice>
  </mc:AlternateContent>
  <bookViews>
    <workbookView xWindow="0" yWindow="0" windowWidth="28800" windowHeight="12330" tabRatio="857"/>
  </bookViews>
  <sheets>
    <sheet name="Таблиця (ЗАГАЛЬНА о+і)" sheetId="124" r:id="rId1"/>
  </sheets>
  <externalReferences>
    <externalReference r:id="rId2"/>
    <externalReference r:id="rId3"/>
  </externalReferences>
  <definedNames>
    <definedName name="_xlnm._FilterDatabase" localSheetId="0" hidden="1">#REF!</definedName>
    <definedName name="_xlnm._FilterDatabase" hidden="1">#REF!</definedName>
    <definedName name="АР_Крим">[1]Лист1!$C$6</definedName>
    <definedName name="атм" localSheetId="0" hidden="1">#REF!</definedName>
    <definedName name="атм" hidden="1">#REF!</definedName>
    <definedName name="відходи" localSheetId="0" hidden="1">#REF!</definedName>
    <definedName name="відходи" hidden="1">#REF!</definedName>
    <definedName name="Всього">[1]Лист1!$C$5</definedName>
    <definedName name="Всього__р.1100_1200_1300_1400_1500_1600_1700_1800_1900_2000">[1]Лист1!$C$5</definedName>
    <definedName name="землі" localSheetId="0">#REF!</definedName>
    <definedName name="землі">#REF!</definedName>
    <definedName name="земля" localSheetId="0" hidden="1">#REF!</definedName>
    <definedName name="земля" hidden="1">#REF!</definedName>
    <definedName name="інспектори" localSheetId="0" hidden="1">#REF!</definedName>
    <definedName name="інспектори" hidden="1">#REF!</definedName>
    <definedName name="КУпАП" localSheetId="0">#REF!</definedName>
    <definedName name="КУпАП">#REF!</definedName>
    <definedName name="н" localSheetId="0">#REF!</definedName>
    <definedName name="н">#REF!</definedName>
    <definedName name="На1інспектора" hidden="1">[2]Лист1!$A$4:$Q$670</definedName>
    <definedName name="надра" localSheetId="0">#REF!</definedName>
    <definedName name="надра">#REF!</definedName>
    <definedName name="_xlnm.Print_Area" localSheetId="0">'Таблиця (ЗАГАЛЬНА о+і)'!$A$1:$Z$33</definedName>
    <definedName name="_xlnm.Print_Area">#REF!</definedName>
    <definedName name="табл" localSheetId="0">#REF!</definedName>
    <definedName name="табл">#REF!</definedName>
    <definedName name="ЧИСЕЛ" localSheetId="0" hidden="1">#REF!</definedName>
    <definedName name="ЧИСЕЛ" hidden="1">#REF!</definedName>
    <definedName name="чисельність" localSheetId="0" hidden="1">#REF!</definedName>
    <definedName name="чисельність" hidden="1">#REF!</definedName>
  </definedNames>
  <calcPr calcId="162913"/>
</workbook>
</file>

<file path=xl/calcChain.xml><?xml version="1.0" encoding="utf-8"?>
<calcChain xmlns="http://schemas.openxmlformats.org/spreadsheetml/2006/main">
  <c r="W32" i="124" l="1"/>
  <c r="T32" i="124"/>
  <c r="Q32" i="124"/>
  <c r="N32" i="124"/>
  <c r="K32" i="124"/>
  <c r="H32" i="124"/>
  <c r="E32" i="124"/>
  <c r="W31" i="124"/>
  <c r="T31" i="124"/>
  <c r="P31" i="124"/>
  <c r="Q31" i="124" s="1"/>
  <c r="M31" i="124"/>
  <c r="N31" i="124" s="1"/>
  <c r="J31" i="124"/>
  <c r="K31" i="124" s="1"/>
  <c r="G31" i="124"/>
  <c r="H31" i="124" s="1"/>
  <c r="E31" i="124"/>
  <c r="D31" i="124"/>
  <c r="W30" i="124"/>
  <c r="S30" i="124"/>
  <c r="T30" i="124" s="1"/>
  <c r="Q30" i="124"/>
  <c r="P30" i="124"/>
  <c r="M30" i="124"/>
  <c r="N30" i="124" s="1"/>
  <c r="J30" i="124"/>
  <c r="K30" i="124" s="1"/>
  <c r="G30" i="124"/>
  <c r="H30" i="124" s="1"/>
  <c r="E30" i="124"/>
  <c r="D30" i="124"/>
  <c r="W29" i="124"/>
  <c r="T29" i="124"/>
  <c r="Q29" i="124"/>
  <c r="N29" i="124"/>
  <c r="K29" i="124"/>
  <c r="H29" i="124"/>
  <c r="E29" i="124"/>
  <c r="V28" i="124"/>
  <c r="W28" i="124" s="1"/>
  <c r="T28" i="124"/>
  <c r="S28" i="124"/>
  <c r="P28" i="124"/>
  <c r="Q28" i="124" s="1"/>
  <c r="M28" i="124"/>
  <c r="N28" i="124" s="1"/>
  <c r="J28" i="124"/>
  <c r="K28" i="124" s="1"/>
  <c r="H28" i="124"/>
  <c r="G28" i="124"/>
  <c r="D28" i="124"/>
  <c r="E28" i="124" s="1"/>
  <c r="V27" i="124"/>
  <c r="W27" i="124" s="1"/>
  <c r="S27" i="124"/>
  <c r="T27" i="124" s="1"/>
  <c r="Q27" i="124"/>
  <c r="P27" i="124"/>
  <c r="M27" i="124"/>
  <c r="N27" i="124" s="1"/>
  <c r="J27" i="124"/>
  <c r="K27" i="124" s="1"/>
  <c r="G27" i="124"/>
  <c r="H27" i="124" s="1"/>
  <c r="E27" i="124"/>
  <c r="D27" i="124"/>
  <c r="W26" i="124"/>
  <c r="T26" i="124"/>
  <c r="Q26" i="124"/>
  <c r="N26" i="124"/>
  <c r="K26" i="124"/>
  <c r="H26" i="124"/>
  <c r="E26" i="124"/>
  <c r="W25" i="124"/>
  <c r="T25" i="124"/>
  <c r="Q25" i="124"/>
  <c r="N25" i="124"/>
  <c r="K25" i="124"/>
  <c r="H25" i="124"/>
  <c r="E25" i="124"/>
  <c r="V24" i="124"/>
  <c r="W24" i="124" s="1"/>
  <c r="T24" i="124"/>
  <c r="Q24" i="124"/>
  <c r="P24" i="124"/>
  <c r="M24" i="124"/>
  <c r="N24" i="124" s="1"/>
  <c r="J24" i="124"/>
  <c r="K24" i="124" s="1"/>
  <c r="G24" i="124"/>
  <c r="H24" i="124" s="1"/>
  <c r="E24" i="124"/>
  <c r="D24" i="124"/>
  <c r="W23" i="124"/>
  <c r="T23" i="124"/>
  <c r="Q23" i="124"/>
  <c r="N23" i="124"/>
  <c r="K23" i="124"/>
  <c r="H23" i="124"/>
  <c r="E23" i="124"/>
  <c r="W22" i="124"/>
  <c r="S22" i="124"/>
  <c r="T22" i="124" s="1"/>
  <c r="P22" i="124"/>
  <c r="Q22" i="124" s="1"/>
  <c r="M22" i="124"/>
  <c r="N22" i="124" s="1"/>
  <c r="K22" i="124"/>
  <c r="J22" i="124"/>
  <c r="G22" i="124"/>
  <c r="H22" i="124" s="1"/>
  <c r="D22" i="124"/>
  <c r="E22" i="124" s="1"/>
  <c r="W21" i="124"/>
  <c r="T21" i="124"/>
  <c r="Q21" i="124"/>
  <c r="N21" i="124"/>
  <c r="K21" i="124"/>
  <c r="H21" i="124"/>
  <c r="E21" i="124"/>
  <c r="W20" i="124"/>
  <c r="T20" i="124"/>
  <c r="Q20" i="124"/>
  <c r="N20" i="124"/>
  <c r="K20" i="124"/>
  <c r="H20" i="124"/>
  <c r="E20" i="124"/>
  <c r="W19" i="124"/>
  <c r="T19" i="124"/>
  <c r="Q19" i="124"/>
  <c r="N19" i="124"/>
  <c r="K19" i="124"/>
  <c r="H19" i="124"/>
  <c r="E19" i="124"/>
  <c r="W18" i="124"/>
  <c r="T18" i="124"/>
  <c r="Q18" i="124"/>
  <c r="N18" i="124"/>
  <c r="K18" i="124"/>
  <c r="H18" i="124"/>
  <c r="E18" i="124"/>
  <c r="W17" i="124"/>
  <c r="T17" i="124"/>
  <c r="Q17" i="124"/>
  <c r="N17" i="124"/>
  <c r="K17" i="124"/>
  <c r="H17" i="124"/>
  <c r="E17" i="124"/>
  <c r="V16" i="124"/>
  <c r="W16" i="124" s="1"/>
  <c r="T16" i="124"/>
  <c r="S16" i="124"/>
  <c r="P16" i="124"/>
  <c r="Q16" i="124" s="1"/>
  <c r="M16" i="124"/>
  <c r="N16" i="124" s="1"/>
  <c r="J16" i="124"/>
  <c r="K16" i="124" s="1"/>
  <c r="G16" i="124"/>
  <c r="H16" i="124" s="1"/>
  <c r="D16" i="124"/>
  <c r="E16" i="124" s="1"/>
  <c r="H6" i="124" l="1"/>
  <c r="I31" i="124" s="1"/>
  <c r="H7" i="124"/>
  <c r="H8" i="124"/>
  <c r="H9" i="124"/>
  <c r="H10" i="124"/>
  <c r="H11" i="124"/>
  <c r="H12" i="124"/>
  <c r="H13" i="124"/>
  <c r="H14" i="124"/>
  <c r="H15" i="124"/>
  <c r="E6" i="124"/>
  <c r="F28" i="124" s="1"/>
  <c r="E7" i="124"/>
  <c r="E8" i="124"/>
  <c r="F19" i="124" s="1"/>
  <c r="E9" i="124"/>
  <c r="E10" i="124"/>
  <c r="E11" i="124"/>
  <c r="E12" i="124"/>
  <c r="E13" i="124"/>
  <c r="E14" i="124"/>
  <c r="E15" i="124"/>
  <c r="F17" i="124" l="1"/>
  <c r="I23" i="124"/>
  <c r="F30" i="124"/>
  <c r="I17" i="124"/>
  <c r="I21" i="124"/>
  <c r="I32" i="124"/>
  <c r="F22" i="124"/>
  <c r="F23" i="124"/>
  <c r="F31" i="124"/>
  <c r="F20" i="124"/>
  <c r="I30" i="124"/>
  <c r="F21" i="124"/>
  <c r="I20" i="124"/>
  <c r="F16" i="124"/>
  <c r="I29" i="124"/>
  <c r="I18" i="124"/>
  <c r="I25" i="124"/>
  <c r="I28" i="124"/>
  <c r="F29" i="124"/>
  <c r="F32" i="124"/>
  <c r="I22" i="124"/>
  <c r="I24" i="124"/>
  <c r="F27" i="124"/>
  <c r="F26" i="124"/>
  <c r="I27" i="124"/>
  <c r="I16" i="124"/>
  <c r="I19" i="124"/>
  <c r="I26" i="124"/>
  <c r="F24" i="124"/>
  <c r="F18" i="124"/>
  <c r="F25" i="124"/>
  <c r="W15" i="124" l="1"/>
  <c r="T15" i="124"/>
  <c r="Q15" i="124"/>
  <c r="N15" i="124"/>
  <c r="K15" i="124"/>
  <c r="W14" i="124"/>
  <c r="T14" i="124"/>
  <c r="Q14" i="124"/>
  <c r="N14" i="124"/>
  <c r="K14" i="124"/>
  <c r="W13" i="124"/>
  <c r="T13" i="124"/>
  <c r="Q13" i="124"/>
  <c r="N13" i="124"/>
  <c r="K13" i="124"/>
  <c r="W12" i="124"/>
  <c r="T12" i="124"/>
  <c r="Q12" i="124"/>
  <c r="N12" i="124"/>
  <c r="K12" i="124"/>
  <c r="W11" i="124"/>
  <c r="T11" i="124"/>
  <c r="Q11" i="124"/>
  <c r="N11" i="124"/>
  <c r="K11" i="124"/>
  <c r="W10" i="124"/>
  <c r="T10" i="124"/>
  <c r="Q10" i="124"/>
  <c r="N10" i="124"/>
  <c r="K10" i="124"/>
  <c r="W9" i="124"/>
  <c r="T9" i="124"/>
  <c r="Q9" i="124"/>
  <c r="N9" i="124"/>
  <c r="K9" i="124"/>
  <c r="W8" i="124"/>
  <c r="T8" i="124"/>
  <c r="Q8" i="124"/>
  <c r="N8" i="124"/>
  <c r="K8" i="124"/>
  <c r="W7" i="124"/>
  <c r="T7" i="124"/>
  <c r="Q7" i="124"/>
  <c r="N7" i="124"/>
  <c r="K7" i="124"/>
  <c r="W6" i="124"/>
  <c r="T6" i="124"/>
  <c r="Q6" i="124"/>
  <c r="N6" i="124"/>
  <c r="K6" i="124"/>
  <c r="C5" i="124"/>
  <c r="X21" i="124" l="1"/>
  <c r="X22" i="124"/>
  <c r="X17" i="124"/>
  <c r="X18" i="124"/>
  <c r="X23" i="124"/>
  <c r="X20" i="124"/>
  <c r="X28" i="124"/>
  <c r="X30" i="124"/>
  <c r="X27" i="124"/>
  <c r="X19" i="124"/>
  <c r="X16" i="124"/>
  <c r="X24" i="124"/>
  <c r="X29" i="124"/>
  <c r="X26" i="124"/>
  <c r="X31" i="124"/>
  <c r="X25" i="124"/>
  <c r="X32" i="124"/>
  <c r="O32" i="124"/>
  <c r="O28" i="124"/>
  <c r="O27" i="124"/>
  <c r="O30" i="124"/>
  <c r="O23" i="124"/>
  <c r="O17" i="124"/>
  <c r="O21" i="124"/>
  <c r="O20" i="124"/>
  <c r="O16" i="124"/>
  <c r="O24" i="124"/>
  <c r="O22" i="124"/>
  <c r="O18" i="124"/>
  <c r="O25" i="124"/>
  <c r="O31" i="124"/>
  <c r="O29" i="124"/>
  <c r="O19" i="124"/>
  <c r="O26" i="124"/>
  <c r="L17" i="124"/>
  <c r="L19" i="124"/>
  <c r="L25" i="124"/>
  <c r="L18" i="124"/>
  <c r="L24" i="124"/>
  <c r="L31" i="124"/>
  <c r="Y31" i="124" s="1"/>
  <c r="L29" i="124"/>
  <c r="L21" i="124"/>
  <c r="L26" i="124"/>
  <c r="L23" i="124"/>
  <c r="L27" i="124"/>
  <c r="L30" i="124"/>
  <c r="L20" i="124"/>
  <c r="L28" i="124"/>
  <c r="Y28" i="124" s="1"/>
  <c r="L32" i="124"/>
  <c r="L16" i="124"/>
  <c r="L22" i="124"/>
  <c r="R20" i="124"/>
  <c r="R27" i="124"/>
  <c r="R25" i="124"/>
  <c r="R30" i="124"/>
  <c r="R29" i="124"/>
  <c r="R26" i="124"/>
  <c r="R31" i="124"/>
  <c r="R19" i="124"/>
  <c r="R24" i="124"/>
  <c r="R17" i="124"/>
  <c r="R18" i="124"/>
  <c r="R23" i="124"/>
  <c r="R21" i="124"/>
  <c r="R32" i="124"/>
  <c r="R28" i="124"/>
  <c r="R16" i="124"/>
  <c r="R22" i="124"/>
  <c r="U20" i="124"/>
  <c r="U16" i="124"/>
  <c r="U32" i="124"/>
  <c r="U17" i="124"/>
  <c r="U22" i="124"/>
  <c r="U24" i="124"/>
  <c r="U26" i="124"/>
  <c r="U19" i="124"/>
  <c r="U29" i="124"/>
  <c r="U31" i="124"/>
  <c r="U27" i="124"/>
  <c r="U21" i="124"/>
  <c r="U28" i="124"/>
  <c r="U25" i="124"/>
  <c r="U18" i="124"/>
  <c r="U23" i="124"/>
  <c r="U30" i="124"/>
  <c r="O13" i="124"/>
  <c r="O15" i="124"/>
  <c r="F12" i="124"/>
  <c r="R12" i="124"/>
  <c r="F13" i="124"/>
  <c r="R13" i="124"/>
  <c r="F14" i="124"/>
  <c r="R14" i="124"/>
  <c r="F15" i="124"/>
  <c r="R15" i="124"/>
  <c r="O12" i="124"/>
  <c r="I12" i="124"/>
  <c r="U12" i="124"/>
  <c r="I13" i="124"/>
  <c r="U13" i="124"/>
  <c r="I14" i="124"/>
  <c r="U14" i="124"/>
  <c r="I15" i="124"/>
  <c r="U15" i="124"/>
  <c r="O14" i="124"/>
  <c r="L12" i="124"/>
  <c r="X12" i="124"/>
  <c r="L13" i="124"/>
  <c r="X13" i="124"/>
  <c r="L14" i="124"/>
  <c r="X14" i="124"/>
  <c r="L15" i="124"/>
  <c r="X15" i="124"/>
  <c r="P5" i="124"/>
  <c r="D5" i="124"/>
  <c r="E5" i="124" s="1"/>
  <c r="S5" i="124"/>
  <c r="T5" i="124" s="1"/>
  <c r="U9" i="124"/>
  <c r="I7" i="124"/>
  <c r="V5" i="124"/>
  <c r="W5" i="124" s="1"/>
  <c r="G5" i="124"/>
  <c r="H5" i="124" s="1"/>
  <c r="J5" i="124"/>
  <c r="K5" i="124" s="1"/>
  <c r="M5" i="124"/>
  <c r="N5" i="124" s="1"/>
  <c r="Q5" i="124"/>
  <c r="O10" i="124"/>
  <c r="X6" i="124"/>
  <c r="R7" i="124"/>
  <c r="O6" i="124"/>
  <c r="L8" i="124"/>
  <c r="I11" i="124"/>
  <c r="F9" i="124"/>
  <c r="X10" i="124"/>
  <c r="R6" i="124"/>
  <c r="U8" i="124"/>
  <c r="X9" i="124"/>
  <c r="I10" i="124"/>
  <c r="R10" i="124"/>
  <c r="L11" i="124"/>
  <c r="U11" i="124"/>
  <c r="R11" i="124"/>
  <c r="O9" i="124"/>
  <c r="U7" i="124"/>
  <c r="O8" i="124"/>
  <c r="X8" i="124"/>
  <c r="I9" i="124"/>
  <c r="R9" i="124"/>
  <c r="X11" i="124"/>
  <c r="I6" i="124"/>
  <c r="U6" i="124"/>
  <c r="O7" i="124"/>
  <c r="X7" i="124"/>
  <c r="I8" i="124"/>
  <c r="R8" i="124"/>
  <c r="L9" i="124"/>
  <c r="U10" i="124"/>
  <c r="O11" i="124"/>
  <c r="Y19" i="124" l="1"/>
  <c r="Y22" i="124"/>
  <c r="Y20" i="124"/>
  <c r="Y26" i="124"/>
  <c r="Y24" i="124"/>
  <c r="Y17" i="124"/>
  <c r="Y16" i="124"/>
  <c r="Y30" i="124"/>
  <c r="Y21" i="124"/>
  <c r="Y18" i="124"/>
  <c r="Y23" i="124"/>
  <c r="Y32" i="124"/>
  <c r="Y27" i="124"/>
  <c r="Y29" i="124"/>
  <c r="Y25" i="124"/>
  <c r="Y15" i="124"/>
  <c r="Y13" i="124"/>
  <c r="Y14" i="124"/>
  <c r="Y12" i="124"/>
  <c r="F7" i="124"/>
  <c r="L7" i="124"/>
  <c r="L6" i="124"/>
  <c r="L10" i="124"/>
  <c r="Y9" i="124"/>
  <c r="F6" i="124"/>
  <c r="F11" i="124"/>
  <c r="Y11" i="124" s="1"/>
  <c r="F10" i="124"/>
  <c r="F8" i="124"/>
  <c r="Y8" i="124" s="1"/>
  <c r="Y7" i="124" l="1"/>
  <c r="Y10" i="124"/>
  <c r="Y6" i="124"/>
  <c r="Z29" i="124" l="1"/>
  <c r="Z19" i="124"/>
  <c r="Z20" i="124"/>
  <c r="Z28" i="124"/>
  <c r="Z24" i="124"/>
  <c r="Z30" i="124"/>
  <c r="Z26" i="124"/>
  <c r="Z18" i="124"/>
  <c r="Z22" i="124"/>
  <c r="Z16" i="124"/>
  <c r="Z21" i="124"/>
  <c r="Z27" i="124"/>
  <c r="Z32" i="124"/>
  <c r="Z31" i="124"/>
  <c r="Z25" i="124"/>
  <c r="Z23" i="124"/>
  <c r="Z17" i="124"/>
  <c r="Z7" i="124"/>
  <c r="Z12" i="124"/>
  <c r="Z13" i="124"/>
  <c r="Z9" i="124"/>
  <c r="Z10" i="124"/>
  <c r="Z11" i="124"/>
  <c r="Z15" i="124"/>
  <c r="Z14" i="124"/>
  <c r="Z8" i="124"/>
  <c r="Z6" i="124"/>
</calcChain>
</file>

<file path=xl/sharedStrings.xml><?xml version="1.0" encoding="utf-8"?>
<sst xmlns="http://schemas.openxmlformats.org/spreadsheetml/2006/main" count="62" uniqueCount="50">
  <si>
    <t>Притягнуто до адміністративної відповідальності</t>
  </si>
  <si>
    <t>Сума пред'явлених претензій та позовів за екологічні збитки, тис. грн</t>
  </si>
  <si>
    <t xml:space="preserve">Кількість проведених перевірок об’єктів державного нагляду (контролю) </t>
  </si>
  <si>
    <t>Кількість складених протоколів</t>
  </si>
  <si>
    <t>Сума стягнутих штрафів, тис.грн</t>
  </si>
  <si>
    <t>Сума стягнутих претензій та позовів за екологічні збитки, тис. грн</t>
  </si>
  <si>
    <t>Сума накладених штрафів, 
тис. грн</t>
  </si>
  <si>
    <t>Вінницька</t>
  </si>
  <si>
    <t>Волинська</t>
  </si>
  <si>
    <t>Дніпропетровська</t>
  </si>
  <si>
    <t>Донецька</t>
  </si>
  <si>
    <t>Закарпатська</t>
  </si>
  <si>
    <t>Запорізька</t>
  </si>
  <si>
    <t>Івано-Франківська</t>
  </si>
  <si>
    <t>Кіровоградська</t>
  </si>
  <si>
    <t>Луганська</t>
  </si>
  <si>
    <t>Львівська</t>
  </si>
  <si>
    <t>Миколаївська</t>
  </si>
  <si>
    <t>Одеська</t>
  </si>
  <si>
    <t>Сумська</t>
  </si>
  <si>
    <t>Тернопільська</t>
  </si>
  <si>
    <t>Харківська</t>
  </si>
  <si>
    <t>Херсонська</t>
  </si>
  <si>
    <t>Хмельницька</t>
  </si>
  <si>
    <t>Чернівецька</t>
  </si>
  <si>
    <t>Чернігівська</t>
  </si>
  <si>
    <t xml:space="preserve">Азовська морська Інспекція </t>
  </si>
  <si>
    <t>РЕЙТИНГ</t>
  </si>
  <si>
    <t>ІНСПЕКЦІЇ</t>
  </si>
  <si>
    <t>УЗАГАЛЬНЕНИЙ РЕЙТИНГ</t>
  </si>
  <si>
    <t>ВСЬОГО</t>
  </si>
  <si>
    <t>№ 
з/п</t>
  </si>
  <si>
    <r>
      <t>одним ресурсним інспектором</t>
    </r>
    <r>
      <rPr>
        <i/>
        <sz val="16"/>
        <rFont val="Times New Roman"/>
        <family val="1"/>
        <charset val="204"/>
      </rPr>
      <t xml:space="preserve">
(стовпчик 4/стовпчик 3)</t>
    </r>
  </si>
  <si>
    <r>
      <t xml:space="preserve">одним ресурсним інспектором
</t>
    </r>
    <r>
      <rPr>
        <i/>
        <sz val="16"/>
        <rFont val="Times New Roman"/>
        <family val="1"/>
        <charset val="204"/>
      </rPr>
      <t>(стовпчик 8/стовпчик 3)</t>
    </r>
  </si>
  <si>
    <r>
      <t xml:space="preserve">одним ресурсним інспектором
</t>
    </r>
    <r>
      <rPr>
        <i/>
        <sz val="16"/>
        <rFont val="Times New Roman"/>
        <family val="1"/>
        <charset val="204"/>
      </rPr>
      <t>(стовпчик 6/стовпчик 3)</t>
    </r>
  </si>
  <si>
    <r>
      <t xml:space="preserve">одним ресурсним інспектором
</t>
    </r>
    <r>
      <rPr>
        <i/>
        <sz val="16"/>
        <rFont val="Times New Roman"/>
        <family val="1"/>
        <charset val="204"/>
      </rPr>
      <t>(стовпчик 10/стовпчик 3)</t>
    </r>
  </si>
  <si>
    <r>
      <t xml:space="preserve">одним ресурсним інспектором
</t>
    </r>
    <r>
      <rPr>
        <i/>
        <sz val="16"/>
        <rFont val="Times New Roman"/>
        <family val="1"/>
        <charset val="204"/>
      </rPr>
      <t>(стовпчик 12/стовпчик 3)</t>
    </r>
  </si>
  <si>
    <r>
      <t xml:space="preserve">одним ресурсним інспектором
</t>
    </r>
    <r>
      <rPr>
        <i/>
        <sz val="16"/>
        <rFont val="Times New Roman"/>
        <family val="1"/>
        <charset val="204"/>
      </rPr>
      <t>(стовпчик 14/стовпчик 3)</t>
    </r>
  </si>
  <si>
    <r>
      <t xml:space="preserve">одним ресурсним інспектором
</t>
    </r>
    <r>
      <rPr>
        <i/>
        <sz val="16"/>
        <rFont val="Times New Roman"/>
        <family val="1"/>
        <charset val="204"/>
      </rPr>
      <t>(стовпчик 16/стовпчик 3)</t>
    </r>
  </si>
  <si>
    <t>ПОКАЗНИК</t>
  </si>
  <si>
    <r>
      <t xml:space="preserve">за 
</t>
    </r>
    <r>
      <rPr>
        <b/>
        <u/>
        <sz val="16"/>
        <rFont val="Times New Roman"/>
        <family val="1"/>
        <charset val="204"/>
      </rPr>
      <t xml:space="preserve">2018 рік
</t>
    </r>
    <r>
      <rPr>
        <i/>
        <sz val="16"/>
        <rFont val="Times New Roman"/>
        <family val="1"/>
        <charset val="204"/>
      </rPr>
      <t>(відповідний період)</t>
    </r>
  </si>
  <si>
    <t xml:space="preserve">Ефективність здійснення державного нагляду (контролю) територіальними органами Держекоінспекції за ресурсними напрямами за  2018 рік
(ЗАГАЛЬНА)                                                  </t>
  </si>
  <si>
    <r>
      <t xml:space="preserve">Кількість ресурсних інспекторів </t>
    </r>
    <r>
      <rPr>
        <sz val="16"/>
        <rFont val="Times New Roman"/>
        <family val="1"/>
        <charset val="204"/>
      </rPr>
      <t>(відповідно до штатного розпису)</t>
    </r>
  </si>
  <si>
    <t>Кримсько -Чорноморський округ</t>
  </si>
  <si>
    <t>Житомирське управління Поліського округу</t>
  </si>
  <si>
    <t>Рівненське Управління Поліського округу</t>
  </si>
  <si>
    <t>Управління Київської області Столичного округу</t>
  </si>
  <si>
    <t>Полтавське управління Центрального округу</t>
  </si>
  <si>
    <t>Черкаське управління Центрального округу</t>
  </si>
  <si>
    <t>Управління м. Києва 
Столичного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</si>
</sst>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Arial Cyr"/>
      <charset val="204"/>
    </font>
    <font>
      <b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0" fillId="0" borderId="0" xfId="0" applyBorder="1"/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3" fillId="0" borderId="5" xfId="0" applyFont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165" fontId="6" fillId="3" borderId="1" xfId="0" applyNumberFormat="1" applyFont="1" applyFill="1" applyBorder="1"/>
    <xf numFmtId="0" fontId="6" fillId="4" borderId="1" xfId="0" applyFont="1" applyFill="1" applyBorder="1"/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wrapText="1" shrinkToFit="1"/>
    </xf>
    <xf numFmtId="0" fontId="13" fillId="5" borderId="1" xfId="0" applyFont="1" applyFill="1" applyBorder="1" applyAlignment="1">
      <alignment shrinkToFit="1"/>
    </xf>
    <xf numFmtId="0" fontId="14" fillId="5" borderId="1" xfId="0" applyFont="1" applyFill="1" applyBorder="1" applyAlignment="1">
      <alignment shrinkToFi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3" xfId="0" applyFont="1" applyBorder="1"/>
    <xf numFmtId="0" fontId="10" fillId="3" borderId="1" xfId="0" applyFont="1" applyFill="1" applyBorder="1" applyAlignment="1">
      <alignment horizontal="center" vertical="center" textRotation="90"/>
    </xf>
    <xf numFmtId="0" fontId="9" fillId="4" borderId="4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textRotation="90"/>
    </xf>
    <xf numFmtId="0" fontId="9" fillId="4" borderId="3" xfId="0" applyFont="1" applyFill="1" applyBorder="1" applyAlignment="1">
      <alignment horizontal="center" vertical="center" textRotation="90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</cellXfs>
  <cellStyles count="3">
    <cellStyle name="Звичайний 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72;&#1090;&#1077;&#1088;&#1080;&#1085;&#1072;/&#1047;&#1042;&#1030;&#1058;&#1048;/&#1045;&#1092;&#1077;&#1082;&#1090;&#1080;&#1074;&#1085;&#1110;&#1089;&#1090;&#1100;/9%20&#1084;&#1110;&#1089;&#1103;&#1094;&#1110;&#1074;%202018/Documents%20and%20Settings/Admin/&#1052;&#1086;&#1080;%20&#1076;&#1086;&#1082;&#1091;&#1084;&#1077;&#1085;&#1090;&#1099;/Downloads/Docyment/lev/&#1040;&#1085;&#1072;&#1083;&#1110;&#1090;.1-&#1054;&#1055;_03&#1088;/&#1057;&#1090;&#1072;&#1090;.&#1079;&#1074;&#1110;&#1090;%20&#1030;-&#1054;&#1055;/lev/1-&#1054;&#1055;%20&#1089;&#1110;&#1095;.-&#1095;&#1077;&#1088;&#1074;.%2000&#1088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72;&#1090;&#1077;&#1088;&#1080;&#1085;&#1072;/&#1047;&#1042;&#1030;&#1058;&#1048;/&#1045;&#1092;&#1077;&#1082;&#1090;&#1080;&#1074;&#1085;&#1110;&#1089;&#1090;&#1100;/9%20&#1084;&#1110;&#1089;&#1103;&#1094;&#1110;&#1074;%202018/Documents%20and%20Settings/Admin/&#1052;&#1086;&#1080;%20&#1076;&#1086;&#1082;&#1091;&#1084;&#1077;&#1085;&#1090;&#1099;/Downloads/&#1057;&#1090;&#1072;&#1088;&#1086;&#1077;/D/Docyment/&#1071;&#1088;&#1084;&#1086;&#1083;&#1077;&#1085;&#1082;&#1086;/1-&#1054;&#1055;_2004/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Zeros="0" tabSelected="1" view="pageBreakPreview" topLeftCell="C1" zoomScale="60" zoomScaleNormal="57" workbookViewId="0">
      <selection activeCell="Q16" sqref="Q16"/>
    </sheetView>
  </sheetViews>
  <sheetFormatPr defaultRowHeight="12.75" x14ac:dyDescent="0.2"/>
  <cols>
    <col min="1" max="1" width="6.28515625" customWidth="1"/>
    <col min="2" max="2" width="34.85546875" customWidth="1"/>
    <col min="3" max="3" width="17" customWidth="1"/>
    <col min="4" max="4" width="19.85546875" customWidth="1"/>
    <col min="5" max="5" width="23.140625" customWidth="1"/>
    <col min="6" max="6" width="9.140625" customWidth="1"/>
    <col min="7" max="7" width="19.7109375" customWidth="1"/>
    <col min="8" max="8" width="22.7109375" customWidth="1"/>
    <col min="9" max="9" width="9.5703125" customWidth="1"/>
    <col min="10" max="10" width="19.5703125" customWidth="1"/>
    <col min="11" max="11" width="22.5703125" customWidth="1"/>
    <col min="12" max="12" width="9.28515625" customWidth="1"/>
    <col min="13" max="13" width="20.5703125" customWidth="1"/>
    <col min="14" max="14" width="24.140625" customWidth="1"/>
    <col min="15" max="15" width="9.140625" customWidth="1"/>
    <col min="16" max="16" width="21.140625" customWidth="1"/>
    <col min="17" max="17" width="25.28515625" customWidth="1"/>
    <col min="18" max="18" width="9.140625" customWidth="1"/>
    <col min="19" max="19" width="21.7109375" customWidth="1"/>
    <col min="20" max="20" width="22.85546875" customWidth="1"/>
    <col min="21" max="21" width="9.140625" customWidth="1"/>
    <col min="22" max="22" width="20" customWidth="1"/>
    <col min="23" max="23" width="23.140625" customWidth="1"/>
    <col min="24" max="24" width="9.85546875" customWidth="1"/>
    <col min="25" max="25" width="17.42578125" customWidth="1"/>
    <col min="26" max="26" width="8.5703125" customWidth="1"/>
    <col min="27" max="27" width="13.5703125" customWidth="1"/>
  </cols>
  <sheetData>
    <row r="1" spans="1:27" ht="52.5" customHeight="1" x14ac:dyDescent="0.2">
      <c r="B1" s="31" t="s">
        <v>41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4"/>
    </row>
    <row r="2" spans="1:27" ht="96" customHeight="1" x14ac:dyDescent="0.2">
      <c r="A2" s="32" t="s">
        <v>31</v>
      </c>
      <c r="B2" s="34" t="s">
        <v>28</v>
      </c>
      <c r="C2" s="30" t="s">
        <v>42</v>
      </c>
      <c r="D2" s="30" t="s">
        <v>2</v>
      </c>
      <c r="E2" s="30"/>
      <c r="F2" s="25" t="s">
        <v>27</v>
      </c>
      <c r="G2" s="28" t="s">
        <v>3</v>
      </c>
      <c r="H2" s="29"/>
      <c r="I2" s="25" t="s">
        <v>27</v>
      </c>
      <c r="J2" s="30" t="s">
        <v>0</v>
      </c>
      <c r="K2" s="30"/>
      <c r="L2" s="25" t="s">
        <v>27</v>
      </c>
      <c r="M2" s="30" t="s">
        <v>6</v>
      </c>
      <c r="N2" s="30"/>
      <c r="O2" s="25" t="s">
        <v>27</v>
      </c>
      <c r="P2" s="28" t="s">
        <v>4</v>
      </c>
      <c r="Q2" s="29"/>
      <c r="R2" s="25" t="s">
        <v>27</v>
      </c>
      <c r="S2" s="30" t="s">
        <v>1</v>
      </c>
      <c r="T2" s="30"/>
      <c r="U2" s="25" t="s">
        <v>27</v>
      </c>
      <c r="V2" s="30" t="s">
        <v>5</v>
      </c>
      <c r="W2" s="30"/>
      <c r="X2" s="25" t="s">
        <v>27</v>
      </c>
      <c r="Y2" s="36" t="s">
        <v>29</v>
      </c>
      <c r="Z2" s="37" t="s">
        <v>39</v>
      </c>
    </row>
    <row r="3" spans="1:27" ht="100.5" customHeight="1" x14ac:dyDescent="0.2">
      <c r="A3" s="33"/>
      <c r="B3" s="35"/>
      <c r="C3" s="30"/>
      <c r="D3" s="19" t="s">
        <v>40</v>
      </c>
      <c r="E3" s="19" t="s">
        <v>32</v>
      </c>
      <c r="F3" s="26"/>
      <c r="G3" s="19" t="s">
        <v>40</v>
      </c>
      <c r="H3" s="19" t="s">
        <v>34</v>
      </c>
      <c r="I3" s="26"/>
      <c r="J3" s="19" t="s">
        <v>40</v>
      </c>
      <c r="K3" s="19" t="s">
        <v>33</v>
      </c>
      <c r="L3" s="26"/>
      <c r="M3" s="19" t="s">
        <v>40</v>
      </c>
      <c r="N3" s="19" t="s">
        <v>35</v>
      </c>
      <c r="O3" s="26"/>
      <c r="P3" s="19" t="s">
        <v>40</v>
      </c>
      <c r="Q3" s="19" t="s">
        <v>36</v>
      </c>
      <c r="R3" s="26"/>
      <c r="S3" s="19" t="s">
        <v>40</v>
      </c>
      <c r="T3" s="19" t="s">
        <v>37</v>
      </c>
      <c r="U3" s="26"/>
      <c r="V3" s="19" t="s">
        <v>40</v>
      </c>
      <c r="W3" s="19" t="s">
        <v>38</v>
      </c>
      <c r="X3" s="26"/>
      <c r="Y3" s="36"/>
      <c r="Z3" s="38"/>
    </row>
    <row r="4" spans="1:27" ht="20.25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6"/>
      <c r="G4" s="5">
        <v>6</v>
      </c>
      <c r="H4" s="5">
        <v>7</v>
      </c>
      <c r="I4" s="26"/>
      <c r="J4" s="5">
        <v>8</v>
      </c>
      <c r="K4" s="5">
        <v>9</v>
      </c>
      <c r="L4" s="26"/>
      <c r="M4" s="5">
        <v>10</v>
      </c>
      <c r="N4" s="5">
        <v>11</v>
      </c>
      <c r="O4" s="26"/>
      <c r="P4" s="5">
        <v>12</v>
      </c>
      <c r="Q4" s="5">
        <v>13</v>
      </c>
      <c r="R4" s="26"/>
      <c r="S4" s="5">
        <v>14</v>
      </c>
      <c r="T4" s="5">
        <v>15</v>
      </c>
      <c r="U4" s="26"/>
      <c r="V4" s="5">
        <v>16</v>
      </c>
      <c r="W4" s="5">
        <v>17</v>
      </c>
      <c r="X4" s="26"/>
      <c r="Y4" s="36"/>
      <c r="Z4" s="38"/>
    </row>
    <row r="5" spans="1:27" ht="30.75" customHeight="1" x14ac:dyDescent="0.2">
      <c r="A5" s="40" t="s">
        <v>30</v>
      </c>
      <c r="B5" s="41"/>
      <c r="C5" s="17">
        <f>SUM(C6:C32)</f>
        <v>692</v>
      </c>
      <c r="D5" s="17">
        <f>SUM(D6:D32)</f>
        <v>32641</v>
      </c>
      <c r="E5" s="17">
        <f>D5/C5</f>
        <v>47.169075144508668</v>
      </c>
      <c r="F5" s="27"/>
      <c r="G5" s="17">
        <f>SUM(G6:G32)</f>
        <v>30825</v>
      </c>
      <c r="H5" s="17">
        <f>G5/C5</f>
        <v>44.544797687861269</v>
      </c>
      <c r="I5" s="27"/>
      <c r="J5" s="17">
        <f>SUM(J6:J32)</f>
        <v>26654</v>
      </c>
      <c r="K5" s="17">
        <f>J5/C5</f>
        <v>38.517341040462426</v>
      </c>
      <c r="L5" s="27"/>
      <c r="M5" s="18">
        <f>SUM(M6:M32)</f>
        <v>6551.9819999999991</v>
      </c>
      <c r="N5" s="18">
        <f>M5/C5</f>
        <v>9.4681820809248549</v>
      </c>
      <c r="O5" s="27"/>
      <c r="P5" s="18">
        <f>SUM(P6:P32)</f>
        <v>6217.0830000000005</v>
      </c>
      <c r="Q5" s="18">
        <f>P5/C5</f>
        <v>8.9842239884393074</v>
      </c>
      <c r="R5" s="27"/>
      <c r="S5" s="18">
        <f>SUM(S6:S32)</f>
        <v>469562.61090000009</v>
      </c>
      <c r="T5" s="18">
        <f>S5/C5</f>
        <v>678.55868627167638</v>
      </c>
      <c r="U5" s="27"/>
      <c r="V5" s="18">
        <f>SUM(V6:V32)</f>
        <v>68062.801879999999</v>
      </c>
      <c r="W5" s="18">
        <f>V5/C5</f>
        <v>98.356650115606939</v>
      </c>
      <c r="X5" s="27"/>
      <c r="Y5" s="36"/>
      <c r="Z5" s="39"/>
      <c r="AA5" s="1"/>
    </row>
    <row r="6" spans="1:27" ht="35.25" customHeight="1" x14ac:dyDescent="0.35">
      <c r="A6" s="16">
        <v>1</v>
      </c>
      <c r="B6" s="21" t="s">
        <v>14</v>
      </c>
      <c r="C6" s="5">
        <v>22</v>
      </c>
      <c r="D6" s="6">
        <v>2371</v>
      </c>
      <c r="E6" s="17">
        <f t="shared" ref="E6:E32" si="0">D6/C6</f>
        <v>107.77272727272727</v>
      </c>
      <c r="F6" s="8">
        <f t="shared" ref="F6:F32" si="1">RANK(E6,$E$6:$E$32)</f>
        <v>1</v>
      </c>
      <c r="G6" s="6">
        <v>1987</v>
      </c>
      <c r="H6" s="17">
        <f t="shared" ref="H6:H32" si="2">G6/C6</f>
        <v>90.318181818181813</v>
      </c>
      <c r="I6" s="8">
        <f t="shared" ref="I6:I32" si="3">RANK(H6,$H$6:$H$32)</f>
        <v>1</v>
      </c>
      <c r="J6" s="6">
        <v>1957</v>
      </c>
      <c r="K6" s="17">
        <f t="shared" ref="K6:K32" si="4">J6/C6</f>
        <v>88.954545454545453</v>
      </c>
      <c r="L6" s="8">
        <f t="shared" ref="L6:L32" si="5">RANK(K6,$K$6:$K$32)</f>
        <v>1</v>
      </c>
      <c r="M6" s="7">
        <v>552.12600000000009</v>
      </c>
      <c r="N6" s="18">
        <f t="shared" ref="N6:N32" si="6">M6/C6</f>
        <v>25.096636363636367</v>
      </c>
      <c r="O6" s="8">
        <f t="shared" ref="O6:O32" si="7">RANK(N6,$N$6:$N$32)</f>
        <v>1</v>
      </c>
      <c r="P6" s="7">
        <v>552.8399999999998</v>
      </c>
      <c r="Q6" s="18">
        <f t="shared" ref="Q6:Q32" si="8">P6/C6</f>
        <v>25.129090909090902</v>
      </c>
      <c r="R6" s="8">
        <f t="shared" ref="R6:R32" si="9">RANK(Q6,$Q$6:$Q$32)</f>
        <v>1</v>
      </c>
      <c r="S6" s="7">
        <v>4990.8739999999998</v>
      </c>
      <c r="T6" s="18">
        <f t="shared" ref="T6:T32" si="10">S6/C6</f>
        <v>226.85790909090909</v>
      </c>
      <c r="U6" s="8">
        <f t="shared" ref="U6:U32" si="11">RANK(T6,$T$6:$T$32)</f>
        <v>15</v>
      </c>
      <c r="V6" s="7">
        <v>1453.268</v>
      </c>
      <c r="W6" s="18">
        <f t="shared" ref="W6:W32" si="12">V6/C6</f>
        <v>66.057636363636362</v>
      </c>
      <c r="X6" s="10">
        <f t="shared" ref="X6:X32" si="13">RANK(W6,$W$6:$W$32)</f>
        <v>15</v>
      </c>
      <c r="Y6" s="11">
        <f t="shared" ref="Y6:Y7" si="14">(F6+I6+L6+O6+R6+U6+X6)/7</f>
        <v>5</v>
      </c>
      <c r="Z6" s="12">
        <f t="shared" ref="Z6:Z32" si="15">RANK(Y6,$Y$6:$Y$32,1)</f>
        <v>1</v>
      </c>
      <c r="AA6" s="1"/>
    </row>
    <row r="7" spans="1:27" ht="35.25" customHeight="1" x14ac:dyDescent="0.35">
      <c r="A7" s="16">
        <v>2</v>
      </c>
      <c r="B7" s="21" t="s">
        <v>21</v>
      </c>
      <c r="C7" s="5">
        <v>27</v>
      </c>
      <c r="D7" s="6">
        <v>1943</v>
      </c>
      <c r="E7" s="17">
        <f t="shared" si="0"/>
        <v>71.962962962962962</v>
      </c>
      <c r="F7" s="8">
        <f t="shared" si="1"/>
        <v>5</v>
      </c>
      <c r="G7" s="6">
        <v>2256</v>
      </c>
      <c r="H7" s="17">
        <f t="shared" si="2"/>
        <v>83.555555555555557</v>
      </c>
      <c r="I7" s="8">
        <f t="shared" si="3"/>
        <v>2</v>
      </c>
      <c r="J7" s="6">
        <v>2226</v>
      </c>
      <c r="K7" s="17">
        <f t="shared" si="4"/>
        <v>82.444444444444443</v>
      </c>
      <c r="L7" s="8">
        <f t="shared" si="5"/>
        <v>2</v>
      </c>
      <c r="M7" s="7">
        <v>363.57900000000001</v>
      </c>
      <c r="N7" s="18">
        <f t="shared" si="6"/>
        <v>13.465888888888889</v>
      </c>
      <c r="O7" s="8">
        <f t="shared" si="7"/>
        <v>5</v>
      </c>
      <c r="P7" s="7">
        <v>342.38</v>
      </c>
      <c r="Q7" s="18">
        <f t="shared" si="8"/>
        <v>12.68074074074074</v>
      </c>
      <c r="R7" s="8">
        <f t="shared" si="9"/>
        <v>5</v>
      </c>
      <c r="S7" s="7">
        <v>8674.6360000000004</v>
      </c>
      <c r="T7" s="18">
        <f t="shared" si="10"/>
        <v>321.28281481481486</v>
      </c>
      <c r="U7" s="8">
        <f t="shared" si="11"/>
        <v>14</v>
      </c>
      <c r="V7" s="7">
        <v>4821.2150000000001</v>
      </c>
      <c r="W7" s="18">
        <f t="shared" si="12"/>
        <v>178.56351851851852</v>
      </c>
      <c r="X7" s="10">
        <f t="shared" si="13"/>
        <v>5</v>
      </c>
      <c r="Y7" s="11">
        <f t="shared" si="14"/>
        <v>5.4285714285714288</v>
      </c>
      <c r="Z7" s="12">
        <f t="shared" si="15"/>
        <v>2</v>
      </c>
      <c r="AA7" s="1"/>
    </row>
    <row r="8" spans="1:27" ht="35.25" customHeight="1" x14ac:dyDescent="0.35">
      <c r="A8" s="16">
        <v>3</v>
      </c>
      <c r="B8" s="21" t="s">
        <v>7</v>
      </c>
      <c r="C8" s="5">
        <v>25</v>
      </c>
      <c r="D8" s="6">
        <v>1747</v>
      </c>
      <c r="E8" s="17">
        <f t="shared" si="0"/>
        <v>69.88</v>
      </c>
      <c r="F8" s="8">
        <f t="shared" si="1"/>
        <v>6</v>
      </c>
      <c r="G8" s="6">
        <v>1372</v>
      </c>
      <c r="H8" s="17">
        <f t="shared" si="2"/>
        <v>54.88</v>
      </c>
      <c r="I8" s="8">
        <f t="shared" si="3"/>
        <v>5</v>
      </c>
      <c r="J8" s="6">
        <v>1333</v>
      </c>
      <c r="K8" s="17">
        <f t="shared" si="4"/>
        <v>53.32</v>
      </c>
      <c r="L8" s="8">
        <f t="shared" si="5"/>
        <v>3</v>
      </c>
      <c r="M8" s="7">
        <v>416.358</v>
      </c>
      <c r="N8" s="18">
        <f t="shared" si="6"/>
        <v>16.654319999999998</v>
      </c>
      <c r="O8" s="8">
        <f t="shared" si="7"/>
        <v>2</v>
      </c>
      <c r="P8" s="7">
        <v>399.61900000000009</v>
      </c>
      <c r="Q8" s="18">
        <f t="shared" si="8"/>
        <v>15.984760000000003</v>
      </c>
      <c r="R8" s="8">
        <f t="shared" si="9"/>
        <v>2</v>
      </c>
      <c r="S8" s="7">
        <v>4484.706000000001</v>
      </c>
      <c r="T8" s="18">
        <f t="shared" si="10"/>
        <v>179.38824000000005</v>
      </c>
      <c r="U8" s="8">
        <f t="shared" si="11"/>
        <v>16</v>
      </c>
      <c r="V8" s="7">
        <v>3441.4789999999998</v>
      </c>
      <c r="W8" s="18">
        <f t="shared" si="12"/>
        <v>137.65915999999999</v>
      </c>
      <c r="X8" s="10">
        <f t="shared" si="13"/>
        <v>7</v>
      </c>
      <c r="Y8" s="11">
        <f>(F8+I8+L8+O8+R8+U8+X8)/7</f>
        <v>5.8571428571428568</v>
      </c>
      <c r="Z8" s="12">
        <f t="shared" si="15"/>
        <v>3</v>
      </c>
      <c r="AA8" s="1"/>
    </row>
    <row r="9" spans="1:27" ht="35.25" customHeight="1" x14ac:dyDescent="0.35">
      <c r="A9" s="16">
        <v>4</v>
      </c>
      <c r="B9" s="21" t="s">
        <v>9</v>
      </c>
      <c r="C9" s="5">
        <v>37</v>
      </c>
      <c r="D9" s="5">
        <v>2746</v>
      </c>
      <c r="E9" s="17">
        <f t="shared" si="0"/>
        <v>74.21621621621621</v>
      </c>
      <c r="F9" s="8">
        <f t="shared" si="1"/>
        <v>4</v>
      </c>
      <c r="G9" s="5">
        <v>2891</v>
      </c>
      <c r="H9" s="17">
        <f t="shared" si="2"/>
        <v>78.13513513513513</v>
      </c>
      <c r="I9" s="8">
        <f t="shared" si="3"/>
        <v>3</v>
      </c>
      <c r="J9" s="5">
        <v>1223</v>
      </c>
      <c r="K9" s="17">
        <f t="shared" si="4"/>
        <v>33.054054054054056</v>
      </c>
      <c r="L9" s="8">
        <f t="shared" si="5"/>
        <v>19</v>
      </c>
      <c r="M9" s="9">
        <v>541.26300000000003</v>
      </c>
      <c r="N9" s="18">
        <f t="shared" si="6"/>
        <v>14.628729729729731</v>
      </c>
      <c r="O9" s="8">
        <f t="shared" si="7"/>
        <v>4</v>
      </c>
      <c r="P9" s="9">
        <v>537.01300000000003</v>
      </c>
      <c r="Q9" s="18">
        <f t="shared" si="8"/>
        <v>14.513864864864866</v>
      </c>
      <c r="R9" s="8">
        <f t="shared" si="9"/>
        <v>4</v>
      </c>
      <c r="S9" s="9">
        <v>35378.788000000008</v>
      </c>
      <c r="T9" s="18">
        <f t="shared" si="10"/>
        <v>956.18345945945964</v>
      </c>
      <c r="U9" s="8">
        <f t="shared" si="11"/>
        <v>4</v>
      </c>
      <c r="V9" s="9">
        <v>3203.95</v>
      </c>
      <c r="W9" s="18">
        <f t="shared" si="12"/>
        <v>86.593243243243236</v>
      </c>
      <c r="X9" s="10">
        <f t="shared" si="13"/>
        <v>11</v>
      </c>
      <c r="Y9" s="11">
        <f t="shared" ref="Y9:Y32" si="16">(F9+I9+L9+O9+R9+U9+X9)/7</f>
        <v>7</v>
      </c>
      <c r="Z9" s="12">
        <f t="shared" si="15"/>
        <v>4</v>
      </c>
      <c r="AA9" s="1"/>
    </row>
    <row r="10" spans="1:27" ht="35.25" customHeight="1" x14ac:dyDescent="0.35">
      <c r="A10" s="16">
        <v>5</v>
      </c>
      <c r="B10" s="21" t="s">
        <v>25</v>
      </c>
      <c r="C10" s="5">
        <v>19</v>
      </c>
      <c r="D10" s="6">
        <v>1207</v>
      </c>
      <c r="E10" s="17">
        <f t="shared" si="0"/>
        <v>63.526315789473685</v>
      </c>
      <c r="F10" s="8">
        <f t="shared" si="1"/>
        <v>7</v>
      </c>
      <c r="G10" s="6">
        <v>982</v>
      </c>
      <c r="H10" s="17">
        <f t="shared" si="2"/>
        <v>51.684210526315788</v>
      </c>
      <c r="I10" s="8">
        <f t="shared" si="3"/>
        <v>6</v>
      </c>
      <c r="J10" s="6">
        <v>984</v>
      </c>
      <c r="K10" s="17">
        <f t="shared" si="4"/>
        <v>51.789473684210527</v>
      </c>
      <c r="L10" s="8">
        <f t="shared" si="5"/>
        <v>4</v>
      </c>
      <c r="M10" s="7">
        <v>221.88399999999999</v>
      </c>
      <c r="N10" s="18">
        <f t="shared" si="6"/>
        <v>11.678105263157894</v>
      </c>
      <c r="O10" s="8">
        <f t="shared" si="7"/>
        <v>8</v>
      </c>
      <c r="P10" s="7">
        <v>218.02500000000001</v>
      </c>
      <c r="Q10" s="18">
        <f t="shared" si="8"/>
        <v>11.475</v>
      </c>
      <c r="R10" s="8">
        <f t="shared" si="9"/>
        <v>6</v>
      </c>
      <c r="S10" s="7">
        <v>2162.0980000000004</v>
      </c>
      <c r="T10" s="18">
        <f t="shared" si="10"/>
        <v>113.79463157894739</v>
      </c>
      <c r="U10" s="8">
        <f t="shared" si="11"/>
        <v>19</v>
      </c>
      <c r="V10" s="7">
        <v>1368.2889999999998</v>
      </c>
      <c r="W10" s="18">
        <f t="shared" si="12"/>
        <v>72.015210526315784</v>
      </c>
      <c r="X10" s="10">
        <f t="shared" si="13"/>
        <v>12</v>
      </c>
      <c r="Y10" s="11">
        <f t="shared" si="16"/>
        <v>8.8571428571428577</v>
      </c>
      <c r="Z10" s="12">
        <f t="shared" si="15"/>
        <v>5</v>
      </c>
      <c r="AA10" s="1"/>
    </row>
    <row r="11" spans="1:27" ht="35.25" customHeight="1" x14ac:dyDescent="0.35">
      <c r="A11" s="16">
        <v>6</v>
      </c>
      <c r="B11" s="21" t="s">
        <v>23</v>
      </c>
      <c r="C11" s="5">
        <v>21</v>
      </c>
      <c r="D11" s="6">
        <v>1283</v>
      </c>
      <c r="E11" s="17">
        <f t="shared" si="0"/>
        <v>61.095238095238095</v>
      </c>
      <c r="F11" s="8">
        <f t="shared" si="1"/>
        <v>8</v>
      </c>
      <c r="G11" s="6">
        <v>947</v>
      </c>
      <c r="H11" s="17">
        <f t="shared" si="2"/>
        <v>45.095238095238095</v>
      </c>
      <c r="I11" s="8">
        <f t="shared" si="3"/>
        <v>9</v>
      </c>
      <c r="J11" s="6">
        <v>709</v>
      </c>
      <c r="K11" s="17">
        <f t="shared" si="4"/>
        <v>33.761904761904759</v>
      </c>
      <c r="L11" s="8">
        <f t="shared" si="5"/>
        <v>17</v>
      </c>
      <c r="M11" s="7">
        <v>251.58299999999997</v>
      </c>
      <c r="N11" s="18">
        <f t="shared" si="6"/>
        <v>11.980142857142855</v>
      </c>
      <c r="O11" s="8">
        <f t="shared" si="7"/>
        <v>7</v>
      </c>
      <c r="P11" s="7">
        <v>227.86799999999999</v>
      </c>
      <c r="Q11" s="18">
        <f t="shared" si="8"/>
        <v>10.850857142857143</v>
      </c>
      <c r="R11" s="8">
        <f t="shared" si="9"/>
        <v>8</v>
      </c>
      <c r="S11" s="7">
        <v>47495.675000000003</v>
      </c>
      <c r="T11" s="18">
        <f t="shared" si="10"/>
        <v>2261.6988095238098</v>
      </c>
      <c r="U11" s="8">
        <f t="shared" si="11"/>
        <v>3</v>
      </c>
      <c r="V11" s="7">
        <v>1132.442</v>
      </c>
      <c r="W11" s="18">
        <f t="shared" si="12"/>
        <v>53.925809523809527</v>
      </c>
      <c r="X11" s="10">
        <f t="shared" si="13"/>
        <v>18</v>
      </c>
      <c r="Y11" s="11">
        <f t="shared" si="16"/>
        <v>10</v>
      </c>
      <c r="Z11" s="12">
        <f t="shared" si="15"/>
        <v>6</v>
      </c>
      <c r="AA11" s="1"/>
    </row>
    <row r="12" spans="1:27" ht="35.25" customHeight="1" x14ac:dyDescent="0.35">
      <c r="A12" s="16">
        <v>7</v>
      </c>
      <c r="B12" s="21" t="s">
        <v>20</v>
      </c>
      <c r="C12" s="5">
        <v>19</v>
      </c>
      <c r="D12" s="6">
        <v>1413</v>
      </c>
      <c r="E12" s="17">
        <f t="shared" si="0"/>
        <v>74.368421052631575</v>
      </c>
      <c r="F12" s="8">
        <f t="shared" si="1"/>
        <v>3</v>
      </c>
      <c r="G12" s="6">
        <v>854</v>
      </c>
      <c r="H12" s="17">
        <f t="shared" si="2"/>
        <v>44.94736842105263</v>
      </c>
      <c r="I12" s="8">
        <f t="shared" si="3"/>
        <v>10</v>
      </c>
      <c r="J12" s="6">
        <v>699</v>
      </c>
      <c r="K12" s="17">
        <f t="shared" si="4"/>
        <v>36.789473684210527</v>
      </c>
      <c r="L12" s="8">
        <f t="shared" si="5"/>
        <v>13</v>
      </c>
      <c r="M12" s="7">
        <v>186.91</v>
      </c>
      <c r="N12" s="18">
        <f t="shared" si="6"/>
        <v>9.8373684210526307</v>
      </c>
      <c r="O12" s="8">
        <f t="shared" si="7"/>
        <v>9</v>
      </c>
      <c r="P12" s="7">
        <v>182.893</v>
      </c>
      <c r="Q12" s="18">
        <f t="shared" si="8"/>
        <v>9.6259473684210519</v>
      </c>
      <c r="R12" s="8">
        <f t="shared" si="9"/>
        <v>9</v>
      </c>
      <c r="S12" s="7">
        <v>1867.713</v>
      </c>
      <c r="T12" s="18">
        <f t="shared" si="10"/>
        <v>98.300684210526313</v>
      </c>
      <c r="U12" s="8">
        <f t="shared" si="11"/>
        <v>20</v>
      </c>
      <c r="V12" s="7">
        <v>1303.1139999999998</v>
      </c>
      <c r="W12" s="18">
        <f t="shared" si="12"/>
        <v>68.584947368421041</v>
      </c>
      <c r="X12" s="10">
        <f t="shared" si="13"/>
        <v>13</v>
      </c>
      <c r="Y12" s="11">
        <f t="shared" si="16"/>
        <v>11</v>
      </c>
      <c r="Z12" s="12">
        <f t="shared" si="15"/>
        <v>7</v>
      </c>
      <c r="AA12" s="1"/>
    </row>
    <row r="13" spans="1:27" ht="35.25" customHeight="1" x14ac:dyDescent="0.35">
      <c r="A13" s="16">
        <v>8</v>
      </c>
      <c r="B13" s="21" t="s">
        <v>22</v>
      </c>
      <c r="C13" s="5">
        <v>26</v>
      </c>
      <c r="D13" s="6">
        <v>1516</v>
      </c>
      <c r="E13" s="17">
        <f t="shared" si="0"/>
        <v>58.307692307692307</v>
      </c>
      <c r="F13" s="8">
        <f t="shared" si="1"/>
        <v>9</v>
      </c>
      <c r="G13" s="6">
        <v>1464</v>
      </c>
      <c r="H13" s="17">
        <f t="shared" si="2"/>
        <v>56.307692307692307</v>
      </c>
      <c r="I13" s="8">
        <f t="shared" si="3"/>
        <v>4</v>
      </c>
      <c r="J13" s="6">
        <v>1198</v>
      </c>
      <c r="K13" s="17">
        <f t="shared" si="4"/>
        <v>46.07692307692308</v>
      </c>
      <c r="L13" s="8">
        <f t="shared" si="5"/>
        <v>5</v>
      </c>
      <c r="M13" s="7">
        <v>218.875</v>
      </c>
      <c r="N13" s="18">
        <f t="shared" si="6"/>
        <v>8.4182692307692299</v>
      </c>
      <c r="O13" s="8">
        <f t="shared" si="7"/>
        <v>11</v>
      </c>
      <c r="P13" s="7">
        <v>188.05400000000003</v>
      </c>
      <c r="Q13" s="18">
        <f t="shared" si="8"/>
        <v>7.2328461538461548</v>
      </c>
      <c r="R13" s="8">
        <f t="shared" si="9"/>
        <v>16</v>
      </c>
      <c r="S13" s="7">
        <v>12713.968000000001</v>
      </c>
      <c r="T13" s="18">
        <f t="shared" si="10"/>
        <v>488.99876923076926</v>
      </c>
      <c r="U13" s="8">
        <f t="shared" si="11"/>
        <v>10</v>
      </c>
      <c r="V13" s="7">
        <v>657.52800000000002</v>
      </c>
      <c r="W13" s="18">
        <f t="shared" si="12"/>
        <v>25.289538461538463</v>
      </c>
      <c r="X13" s="10">
        <f t="shared" si="13"/>
        <v>22</v>
      </c>
      <c r="Y13" s="11">
        <f t="shared" si="16"/>
        <v>11</v>
      </c>
      <c r="Z13" s="12">
        <f t="shared" si="15"/>
        <v>7</v>
      </c>
      <c r="AA13" s="1"/>
    </row>
    <row r="14" spans="1:27" ht="35.25" customHeight="1" x14ac:dyDescent="0.35">
      <c r="A14" s="16">
        <v>9</v>
      </c>
      <c r="B14" s="21" t="s">
        <v>8</v>
      </c>
      <c r="C14" s="5">
        <v>24</v>
      </c>
      <c r="D14" s="6">
        <v>1797</v>
      </c>
      <c r="E14" s="17">
        <f t="shared" si="0"/>
        <v>74.875</v>
      </c>
      <c r="F14" s="8">
        <f t="shared" si="1"/>
        <v>2</v>
      </c>
      <c r="G14" s="6">
        <v>1205</v>
      </c>
      <c r="H14" s="17">
        <f t="shared" si="2"/>
        <v>50.208333333333336</v>
      </c>
      <c r="I14" s="8">
        <f t="shared" si="3"/>
        <v>7</v>
      </c>
      <c r="J14" s="6">
        <v>861</v>
      </c>
      <c r="K14" s="17">
        <f t="shared" si="4"/>
        <v>35.875</v>
      </c>
      <c r="L14" s="8">
        <f t="shared" si="5"/>
        <v>14</v>
      </c>
      <c r="M14" s="7">
        <v>180.358</v>
      </c>
      <c r="N14" s="18">
        <f t="shared" si="6"/>
        <v>7.5149166666666671</v>
      </c>
      <c r="O14" s="8">
        <f t="shared" si="7"/>
        <v>18</v>
      </c>
      <c r="P14" s="7">
        <v>178.21600000000001</v>
      </c>
      <c r="Q14" s="18">
        <f t="shared" si="8"/>
        <v>7.4256666666666673</v>
      </c>
      <c r="R14" s="8">
        <f t="shared" si="9"/>
        <v>13</v>
      </c>
      <c r="S14" s="7">
        <v>8516.7019999999993</v>
      </c>
      <c r="T14" s="18">
        <f t="shared" si="10"/>
        <v>354.8625833333333</v>
      </c>
      <c r="U14" s="8">
        <f t="shared" si="11"/>
        <v>11</v>
      </c>
      <c r="V14" s="7">
        <v>1616.809</v>
      </c>
      <c r="W14" s="18">
        <f t="shared" si="12"/>
        <v>67.367041666666665</v>
      </c>
      <c r="X14" s="10">
        <f t="shared" si="13"/>
        <v>14</v>
      </c>
      <c r="Y14" s="11">
        <f t="shared" si="16"/>
        <v>11.285714285714286</v>
      </c>
      <c r="Z14" s="12">
        <f t="shared" si="15"/>
        <v>9</v>
      </c>
      <c r="AA14" s="1"/>
    </row>
    <row r="15" spans="1:27" ht="35.25" customHeight="1" x14ac:dyDescent="0.35">
      <c r="A15" s="16">
        <v>10</v>
      </c>
      <c r="B15" s="22" t="s">
        <v>18</v>
      </c>
      <c r="C15" s="5">
        <v>31</v>
      </c>
      <c r="D15" s="6">
        <v>1432</v>
      </c>
      <c r="E15" s="17">
        <f t="shared" si="0"/>
        <v>46.193548387096776</v>
      </c>
      <c r="F15" s="8">
        <f t="shared" si="1"/>
        <v>13</v>
      </c>
      <c r="G15" s="6">
        <v>1232</v>
      </c>
      <c r="H15" s="17">
        <f t="shared" si="2"/>
        <v>39.741935483870968</v>
      </c>
      <c r="I15" s="8">
        <f t="shared" si="3"/>
        <v>17</v>
      </c>
      <c r="J15" s="6">
        <v>1077</v>
      </c>
      <c r="K15" s="17">
        <f t="shared" si="4"/>
        <v>34.741935483870968</v>
      </c>
      <c r="L15" s="8">
        <f t="shared" si="5"/>
        <v>15</v>
      </c>
      <c r="M15" s="7">
        <v>493.23800000000006</v>
      </c>
      <c r="N15" s="18">
        <f t="shared" si="6"/>
        <v>15.910903225806454</v>
      </c>
      <c r="O15" s="8">
        <f t="shared" si="7"/>
        <v>3</v>
      </c>
      <c r="P15" s="7">
        <v>493.83299999999997</v>
      </c>
      <c r="Q15" s="18">
        <f t="shared" si="8"/>
        <v>15.930096774193547</v>
      </c>
      <c r="R15" s="8">
        <f t="shared" si="9"/>
        <v>3</v>
      </c>
      <c r="S15" s="7">
        <v>4789.2560000000003</v>
      </c>
      <c r="T15" s="18">
        <f t="shared" si="10"/>
        <v>154.49212903225808</v>
      </c>
      <c r="U15" s="8">
        <f t="shared" si="11"/>
        <v>17</v>
      </c>
      <c r="V15" s="7">
        <v>1752.133</v>
      </c>
      <c r="W15" s="18">
        <f t="shared" si="12"/>
        <v>56.520419354838708</v>
      </c>
      <c r="X15" s="10">
        <f t="shared" si="13"/>
        <v>16</v>
      </c>
      <c r="Y15" s="11">
        <f t="shared" si="16"/>
        <v>12</v>
      </c>
      <c r="Z15" s="12">
        <f t="shared" si="15"/>
        <v>10</v>
      </c>
      <c r="AA15" s="1"/>
    </row>
    <row r="16" spans="1:27" ht="104.25" customHeight="1" x14ac:dyDescent="0.35">
      <c r="A16" s="16">
        <v>11</v>
      </c>
      <c r="B16" s="21" t="s">
        <v>48</v>
      </c>
      <c r="C16" s="5">
        <v>23</v>
      </c>
      <c r="D16" s="6">
        <f>361+748</f>
        <v>1109</v>
      </c>
      <c r="E16" s="17">
        <f t="shared" si="0"/>
        <v>48.217391304347828</v>
      </c>
      <c r="F16" s="8">
        <f t="shared" si="1"/>
        <v>12</v>
      </c>
      <c r="G16" s="6">
        <f>299+432</f>
        <v>731</v>
      </c>
      <c r="H16" s="17">
        <f t="shared" si="2"/>
        <v>31.782608695652176</v>
      </c>
      <c r="I16" s="8">
        <f t="shared" si="3"/>
        <v>22</v>
      </c>
      <c r="J16" s="6">
        <f>284+351</f>
        <v>635</v>
      </c>
      <c r="K16" s="17">
        <f t="shared" si="4"/>
        <v>27.608695652173914</v>
      </c>
      <c r="L16" s="8">
        <f t="shared" si="5"/>
        <v>23</v>
      </c>
      <c r="M16" s="7">
        <f>130.305+172.431</f>
        <v>302.73599999999999</v>
      </c>
      <c r="N16" s="18">
        <f t="shared" si="6"/>
        <v>13.162434782608695</v>
      </c>
      <c r="O16" s="8">
        <f t="shared" si="7"/>
        <v>6</v>
      </c>
      <c r="P16" s="7">
        <f>116.96+141.661</f>
        <v>258.62099999999998</v>
      </c>
      <c r="Q16" s="18">
        <f t="shared" si="8"/>
        <v>11.244391304347825</v>
      </c>
      <c r="R16" s="8">
        <f t="shared" si="9"/>
        <v>7</v>
      </c>
      <c r="S16" s="7">
        <f>1076.242+18592.833</f>
        <v>19669.074999999997</v>
      </c>
      <c r="T16" s="18">
        <f t="shared" si="10"/>
        <v>855.17717391304336</v>
      </c>
      <c r="U16" s="8">
        <f t="shared" si="11"/>
        <v>5</v>
      </c>
      <c r="V16" s="7">
        <f>372.287+2278.899</f>
        <v>2651.1859999999997</v>
      </c>
      <c r="W16" s="18">
        <f t="shared" si="12"/>
        <v>115.26895652173911</v>
      </c>
      <c r="X16" s="10">
        <f t="shared" si="13"/>
        <v>9</v>
      </c>
      <c r="Y16" s="11">
        <f t="shared" si="16"/>
        <v>12</v>
      </c>
      <c r="Z16" s="12">
        <f t="shared" si="15"/>
        <v>10</v>
      </c>
      <c r="AA16" s="1"/>
    </row>
    <row r="17" spans="1:27" ht="35.25" customHeight="1" x14ac:dyDescent="0.35">
      <c r="A17" s="16">
        <v>12</v>
      </c>
      <c r="B17" s="21" t="s">
        <v>13</v>
      </c>
      <c r="C17" s="5">
        <v>17</v>
      </c>
      <c r="D17" s="6">
        <v>703</v>
      </c>
      <c r="E17" s="17">
        <f t="shared" si="0"/>
        <v>41.352941176470587</v>
      </c>
      <c r="F17" s="8">
        <f t="shared" si="1"/>
        <v>15</v>
      </c>
      <c r="G17" s="6">
        <v>695</v>
      </c>
      <c r="H17" s="17">
        <f t="shared" si="2"/>
        <v>40.882352941176471</v>
      </c>
      <c r="I17" s="8">
        <f t="shared" si="3"/>
        <v>15</v>
      </c>
      <c r="J17" s="6">
        <v>689</v>
      </c>
      <c r="K17" s="17">
        <f t="shared" si="4"/>
        <v>40.529411764705884</v>
      </c>
      <c r="L17" s="8">
        <f t="shared" si="5"/>
        <v>8</v>
      </c>
      <c r="M17" s="7">
        <v>115.20899999999999</v>
      </c>
      <c r="N17" s="18">
        <f t="shared" si="6"/>
        <v>6.7769999999999992</v>
      </c>
      <c r="O17" s="8">
        <f t="shared" si="7"/>
        <v>20</v>
      </c>
      <c r="P17" s="7">
        <v>114.971</v>
      </c>
      <c r="Q17" s="18">
        <f t="shared" si="8"/>
        <v>6.7629999999999999</v>
      </c>
      <c r="R17" s="8">
        <f t="shared" si="9"/>
        <v>17</v>
      </c>
      <c r="S17" s="9">
        <v>13063.914000000001</v>
      </c>
      <c r="T17" s="18">
        <f t="shared" si="10"/>
        <v>768.46552941176469</v>
      </c>
      <c r="U17" s="8">
        <f t="shared" si="11"/>
        <v>6</v>
      </c>
      <c r="V17" s="9">
        <v>2912.6889999999999</v>
      </c>
      <c r="W17" s="18">
        <f t="shared" si="12"/>
        <v>171.33464705882352</v>
      </c>
      <c r="X17" s="10">
        <f t="shared" si="13"/>
        <v>6</v>
      </c>
      <c r="Y17" s="11">
        <f t="shared" si="16"/>
        <v>12.428571428571429</v>
      </c>
      <c r="Z17" s="12">
        <f t="shared" si="15"/>
        <v>12</v>
      </c>
      <c r="AA17" s="1"/>
    </row>
    <row r="18" spans="1:27" ht="35.25" customHeight="1" x14ac:dyDescent="0.35">
      <c r="A18" s="16">
        <v>13</v>
      </c>
      <c r="B18" s="21" t="s">
        <v>24</v>
      </c>
      <c r="C18" s="5">
        <v>21</v>
      </c>
      <c r="D18" s="6">
        <v>850</v>
      </c>
      <c r="E18" s="17">
        <f t="shared" si="0"/>
        <v>40.476190476190474</v>
      </c>
      <c r="F18" s="8">
        <f t="shared" si="1"/>
        <v>17</v>
      </c>
      <c r="G18" s="6">
        <v>884</v>
      </c>
      <c r="H18" s="17">
        <f t="shared" si="2"/>
        <v>42.095238095238095</v>
      </c>
      <c r="I18" s="8">
        <f t="shared" si="3"/>
        <v>14</v>
      </c>
      <c r="J18" s="6">
        <v>874</v>
      </c>
      <c r="K18" s="17">
        <f t="shared" si="4"/>
        <v>41.61904761904762</v>
      </c>
      <c r="L18" s="8">
        <f t="shared" si="5"/>
        <v>7</v>
      </c>
      <c r="M18" s="7">
        <v>168.83700000000002</v>
      </c>
      <c r="N18" s="18">
        <f t="shared" si="6"/>
        <v>8.0398571428571444</v>
      </c>
      <c r="O18" s="8">
        <f t="shared" si="7"/>
        <v>14</v>
      </c>
      <c r="P18" s="7">
        <v>163.63500000000002</v>
      </c>
      <c r="Q18" s="18">
        <f t="shared" si="8"/>
        <v>7.7921428571428581</v>
      </c>
      <c r="R18" s="8">
        <f t="shared" si="9"/>
        <v>12</v>
      </c>
      <c r="S18" s="7">
        <v>1800.7429999999999</v>
      </c>
      <c r="T18" s="18">
        <f t="shared" si="10"/>
        <v>85.74966666666667</v>
      </c>
      <c r="U18" s="8">
        <f t="shared" si="11"/>
        <v>22</v>
      </c>
      <c r="V18" s="7">
        <v>4212.9269999999997</v>
      </c>
      <c r="W18" s="18">
        <f t="shared" si="12"/>
        <v>200.6155714285714</v>
      </c>
      <c r="X18" s="10">
        <f t="shared" si="13"/>
        <v>3</v>
      </c>
      <c r="Y18" s="11">
        <f t="shared" si="16"/>
        <v>12.714285714285714</v>
      </c>
      <c r="Z18" s="12">
        <f t="shared" si="15"/>
        <v>13</v>
      </c>
      <c r="AA18" s="1"/>
    </row>
    <row r="19" spans="1:27" ht="35.25" customHeight="1" x14ac:dyDescent="0.35">
      <c r="A19" s="16">
        <v>14</v>
      </c>
      <c r="B19" s="21" t="s">
        <v>12</v>
      </c>
      <c r="C19" s="5">
        <v>33</v>
      </c>
      <c r="D19" s="6">
        <v>1056</v>
      </c>
      <c r="E19" s="17">
        <f t="shared" si="0"/>
        <v>32</v>
      </c>
      <c r="F19" s="8">
        <f t="shared" si="1"/>
        <v>21</v>
      </c>
      <c r="G19" s="6">
        <v>1395</v>
      </c>
      <c r="H19" s="17">
        <f t="shared" si="2"/>
        <v>42.272727272727273</v>
      </c>
      <c r="I19" s="8">
        <f t="shared" si="3"/>
        <v>13</v>
      </c>
      <c r="J19" s="6">
        <v>1285</v>
      </c>
      <c r="K19" s="17">
        <f t="shared" si="4"/>
        <v>38.939393939393938</v>
      </c>
      <c r="L19" s="8">
        <f t="shared" si="5"/>
        <v>10</v>
      </c>
      <c r="M19" s="7">
        <v>313.92199999999997</v>
      </c>
      <c r="N19" s="18">
        <f t="shared" si="6"/>
        <v>9.5127878787878775</v>
      </c>
      <c r="O19" s="8">
        <f t="shared" si="7"/>
        <v>10</v>
      </c>
      <c r="P19" s="7">
        <v>281.48599999999999</v>
      </c>
      <c r="Q19" s="18">
        <f t="shared" si="8"/>
        <v>8.5298787878787881</v>
      </c>
      <c r="R19" s="8">
        <f t="shared" si="9"/>
        <v>10</v>
      </c>
      <c r="S19" s="7">
        <v>2377.3379999999997</v>
      </c>
      <c r="T19" s="18">
        <f t="shared" si="10"/>
        <v>72.040545454545452</v>
      </c>
      <c r="U19" s="8">
        <f t="shared" si="11"/>
        <v>23</v>
      </c>
      <c r="V19" s="7">
        <v>7513.5819999999994</v>
      </c>
      <c r="W19" s="18">
        <f t="shared" si="12"/>
        <v>227.684303030303</v>
      </c>
      <c r="X19" s="10">
        <f t="shared" si="13"/>
        <v>2</v>
      </c>
      <c r="Y19" s="11">
        <f t="shared" si="16"/>
        <v>12.714285714285714</v>
      </c>
      <c r="Z19" s="12">
        <f t="shared" si="15"/>
        <v>13</v>
      </c>
      <c r="AA19" s="1"/>
    </row>
    <row r="20" spans="1:27" ht="33.75" customHeight="1" x14ac:dyDescent="0.35">
      <c r="A20" s="16">
        <v>15</v>
      </c>
      <c r="B20" s="21" t="s">
        <v>11</v>
      </c>
      <c r="C20" s="5">
        <v>20</v>
      </c>
      <c r="D20" s="13">
        <v>1046</v>
      </c>
      <c r="E20" s="17">
        <f t="shared" si="0"/>
        <v>52.3</v>
      </c>
      <c r="F20" s="8">
        <f t="shared" si="1"/>
        <v>10</v>
      </c>
      <c r="G20" s="13">
        <v>795</v>
      </c>
      <c r="H20" s="17">
        <f t="shared" si="2"/>
        <v>39.75</v>
      </c>
      <c r="I20" s="8">
        <f t="shared" si="3"/>
        <v>16</v>
      </c>
      <c r="J20" s="13">
        <v>765</v>
      </c>
      <c r="K20" s="17">
        <f t="shared" si="4"/>
        <v>38.25</v>
      </c>
      <c r="L20" s="8">
        <f t="shared" si="5"/>
        <v>11</v>
      </c>
      <c r="M20" s="14">
        <v>166.14099999999999</v>
      </c>
      <c r="N20" s="18">
        <f t="shared" si="6"/>
        <v>8.3070500000000003</v>
      </c>
      <c r="O20" s="8">
        <f t="shared" si="7"/>
        <v>12</v>
      </c>
      <c r="P20" s="14">
        <v>147.96799999999999</v>
      </c>
      <c r="Q20" s="18">
        <f t="shared" si="8"/>
        <v>7.3983999999999996</v>
      </c>
      <c r="R20" s="8">
        <f t="shared" si="9"/>
        <v>14</v>
      </c>
      <c r="S20" s="15">
        <v>2960.1769999999997</v>
      </c>
      <c r="T20" s="18">
        <f t="shared" si="10"/>
        <v>148.00885</v>
      </c>
      <c r="U20" s="8">
        <f t="shared" si="11"/>
        <v>18</v>
      </c>
      <c r="V20" s="15">
        <v>2526.88</v>
      </c>
      <c r="W20" s="18">
        <f t="shared" si="12"/>
        <v>126.34400000000001</v>
      </c>
      <c r="X20" s="10">
        <f t="shared" si="13"/>
        <v>8</v>
      </c>
      <c r="Y20" s="11">
        <f t="shared" si="16"/>
        <v>12.714285714285714</v>
      </c>
      <c r="Z20" s="12">
        <f t="shared" si="15"/>
        <v>13</v>
      </c>
      <c r="AA20" s="1"/>
    </row>
    <row r="21" spans="1:27" ht="35.25" customHeight="1" x14ac:dyDescent="0.35">
      <c r="A21" s="16">
        <v>16</v>
      </c>
      <c r="B21" s="21" t="s">
        <v>17</v>
      </c>
      <c r="C21" s="5">
        <v>23</v>
      </c>
      <c r="D21" s="6">
        <v>1146</v>
      </c>
      <c r="E21" s="17">
        <f t="shared" si="0"/>
        <v>49.826086956521742</v>
      </c>
      <c r="F21" s="8">
        <f t="shared" si="1"/>
        <v>11</v>
      </c>
      <c r="G21" s="6">
        <v>994</v>
      </c>
      <c r="H21" s="17">
        <f t="shared" si="2"/>
        <v>43.217391304347828</v>
      </c>
      <c r="I21" s="8">
        <f t="shared" si="3"/>
        <v>11</v>
      </c>
      <c r="J21" s="6">
        <v>910</v>
      </c>
      <c r="K21" s="17">
        <f t="shared" si="4"/>
        <v>39.565217391304351</v>
      </c>
      <c r="L21" s="8">
        <f t="shared" si="5"/>
        <v>9</v>
      </c>
      <c r="M21" s="7">
        <v>143.429</v>
      </c>
      <c r="N21" s="18">
        <f t="shared" si="6"/>
        <v>6.2360434782608696</v>
      </c>
      <c r="O21" s="8">
        <f t="shared" si="7"/>
        <v>22</v>
      </c>
      <c r="P21" s="7">
        <v>141.95000000000005</v>
      </c>
      <c r="Q21" s="18">
        <f t="shared" si="8"/>
        <v>6.1717391304347844</v>
      </c>
      <c r="R21" s="8">
        <f t="shared" si="9"/>
        <v>20</v>
      </c>
      <c r="S21" s="7">
        <v>14169.906999999997</v>
      </c>
      <c r="T21" s="18">
        <f t="shared" si="10"/>
        <v>616.08291304347813</v>
      </c>
      <c r="U21" s="8">
        <f t="shared" si="11"/>
        <v>8</v>
      </c>
      <c r="V21" s="7">
        <v>878.86599999999999</v>
      </c>
      <c r="W21" s="18">
        <f t="shared" si="12"/>
        <v>38.211565217391303</v>
      </c>
      <c r="X21" s="10">
        <f t="shared" si="13"/>
        <v>20</v>
      </c>
      <c r="Y21" s="11">
        <f t="shared" si="16"/>
        <v>14.428571428571429</v>
      </c>
      <c r="Z21" s="12">
        <f t="shared" si="15"/>
        <v>16</v>
      </c>
      <c r="AA21" s="1"/>
    </row>
    <row r="22" spans="1:27" ht="81.75" customHeight="1" x14ac:dyDescent="0.35">
      <c r="A22" s="16">
        <v>17</v>
      </c>
      <c r="B22" s="21" t="s">
        <v>44</v>
      </c>
      <c r="C22" s="5">
        <v>30</v>
      </c>
      <c r="D22" s="6">
        <f>175+651</f>
        <v>826</v>
      </c>
      <c r="E22" s="17">
        <f t="shared" si="0"/>
        <v>27.533333333333335</v>
      </c>
      <c r="F22" s="8">
        <f t="shared" si="1"/>
        <v>24</v>
      </c>
      <c r="G22" s="6">
        <f>229+1137</f>
        <v>1366</v>
      </c>
      <c r="H22" s="17">
        <f t="shared" si="2"/>
        <v>45.533333333333331</v>
      </c>
      <c r="I22" s="8">
        <f t="shared" si="3"/>
        <v>8</v>
      </c>
      <c r="J22" s="6">
        <f>228+1096</f>
        <v>1324</v>
      </c>
      <c r="K22" s="17">
        <f t="shared" si="4"/>
        <v>44.133333333333333</v>
      </c>
      <c r="L22" s="8">
        <f t="shared" si="5"/>
        <v>6</v>
      </c>
      <c r="M22" s="7">
        <f>40.052+207.811</f>
        <v>247.863</v>
      </c>
      <c r="N22" s="18">
        <f t="shared" si="6"/>
        <v>8.2621000000000002</v>
      </c>
      <c r="O22" s="8">
        <f t="shared" si="7"/>
        <v>13</v>
      </c>
      <c r="P22" s="7">
        <f>31.28+206.785</f>
        <v>238.065</v>
      </c>
      <c r="Q22" s="18">
        <f t="shared" si="8"/>
        <v>7.9355000000000002</v>
      </c>
      <c r="R22" s="8">
        <f t="shared" si="9"/>
        <v>11</v>
      </c>
      <c r="S22" s="7">
        <f>35.202+1690.999</f>
        <v>1726.201</v>
      </c>
      <c r="T22" s="18">
        <f t="shared" si="10"/>
        <v>57.540033333333334</v>
      </c>
      <c r="U22" s="8">
        <f t="shared" si="11"/>
        <v>25</v>
      </c>
      <c r="V22" s="7">
        <v>1415.98</v>
      </c>
      <c r="W22" s="18">
        <f t="shared" si="12"/>
        <v>47.199333333333335</v>
      </c>
      <c r="X22" s="10">
        <f t="shared" si="13"/>
        <v>19</v>
      </c>
      <c r="Y22" s="11">
        <f t="shared" si="16"/>
        <v>15.142857142857142</v>
      </c>
      <c r="Z22" s="12">
        <f t="shared" si="15"/>
        <v>17</v>
      </c>
      <c r="AA22" s="1"/>
    </row>
    <row r="23" spans="1:27" ht="29.25" customHeight="1" x14ac:dyDescent="0.35">
      <c r="A23" s="16">
        <v>18</v>
      </c>
      <c r="B23" s="21" t="s">
        <v>19</v>
      </c>
      <c r="C23" s="5">
        <v>25</v>
      </c>
      <c r="D23" s="6">
        <v>998</v>
      </c>
      <c r="E23" s="17">
        <f t="shared" si="0"/>
        <v>39.92</v>
      </c>
      <c r="F23" s="8">
        <f t="shared" si="1"/>
        <v>18</v>
      </c>
      <c r="G23" s="6">
        <v>870</v>
      </c>
      <c r="H23" s="17">
        <f t="shared" si="2"/>
        <v>34.799999999999997</v>
      </c>
      <c r="I23" s="8">
        <f t="shared" si="3"/>
        <v>21</v>
      </c>
      <c r="J23" s="6">
        <v>807</v>
      </c>
      <c r="K23" s="17">
        <f t="shared" si="4"/>
        <v>32.28</v>
      </c>
      <c r="L23" s="8">
        <f t="shared" si="5"/>
        <v>21</v>
      </c>
      <c r="M23" s="7">
        <v>188.39599999999996</v>
      </c>
      <c r="N23" s="18">
        <f t="shared" si="6"/>
        <v>7.5358399999999985</v>
      </c>
      <c r="O23" s="8">
        <f t="shared" si="7"/>
        <v>17</v>
      </c>
      <c r="P23" s="7">
        <v>183.04099999999997</v>
      </c>
      <c r="Q23" s="18">
        <f t="shared" si="8"/>
        <v>7.3216399999999986</v>
      </c>
      <c r="R23" s="8">
        <f t="shared" si="9"/>
        <v>15</v>
      </c>
      <c r="S23" s="7">
        <v>16367.885</v>
      </c>
      <c r="T23" s="18">
        <f t="shared" si="10"/>
        <v>654.71540000000005</v>
      </c>
      <c r="U23" s="8">
        <f t="shared" si="11"/>
        <v>7</v>
      </c>
      <c r="V23" s="7">
        <v>2751.8030000000003</v>
      </c>
      <c r="W23" s="18">
        <f t="shared" si="12"/>
        <v>110.07212000000001</v>
      </c>
      <c r="X23" s="10">
        <f t="shared" si="13"/>
        <v>10</v>
      </c>
      <c r="Y23" s="11">
        <f t="shared" si="16"/>
        <v>15.571428571428571</v>
      </c>
      <c r="Z23" s="12">
        <f t="shared" si="15"/>
        <v>18</v>
      </c>
      <c r="AA23" s="1"/>
    </row>
    <row r="24" spans="1:27" ht="98.25" customHeight="1" x14ac:dyDescent="0.35">
      <c r="A24" s="16">
        <v>19</v>
      </c>
      <c r="B24" s="21" t="s">
        <v>47</v>
      </c>
      <c r="C24" s="5">
        <v>23</v>
      </c>
      <c r="D24" s="5">
        <f>516+468</f>
        <v>984</v>
      </c>
      <c r="E24" s="17">
        <f t="shared" si="0"/>
        <v>42.782608695652172</v>
      </c>
      <c r="F24" s="8">
        <f t="shared" si="1"/>
        <v>14</v>
      </c>
      <c r="G24" s="5">
        <f>431+381</f>
        <v>812</v>
      </c>
      <c r="H24" s="17">
        <f t="shared" si="2"/>
        <v>35.304347826086953</v>
      </c>
      <c r="I24" s="8">
        <f t="shared" si="3"/>
        <v>20</v>
      </c>
      <c r="J24" s="5">
        <f>409+365</f>
        <v>774</v>
      </c>
      <c r="K24" s="17">
        <f t="shared" si="4"/>
        <v>33.652173913043477</v>
      </c>
      <c r="L24" s="8">
        <f t="shared" si="5"/>
        <v>18</v>
      </c>
      <c r="M24" s="9">
        <f>52.666+52.53</f>
        <v>105.196</v>
      </c>
      <c r="N24" s="18">
        <f t="shared" si="6"/>
        <v>4.5737391304347828</v>
      </c>
      <c r="O24" s="8">
        <f t="shared" si="7"/>
        <v>26</v>
      </c>
      <c r="P24" s="9">
        <f>27.88+77.01</f>
        <v>104.89</v>
      </c>
      <c r="Q24" s="18">
        <f t="shared" si="8"/>
        <v>4.5604347826086959</v>
      </c>
      <c r="R24" s="8">
        <f t="shared" si="9"/>
        <v>26</v>
      </c>
      <c r="S24" s="9">
        <v>136341.95199999999</v>
      </c>
      <c r="T24" s="18">
        <f t="shared" si="10"/>
        <v>5927.9109565217386</v>
      </c>
      <c r="U24" s="8">
        <f t="shared" si="11"/>
        <v>1</v>
      </c>
      <c r="V24" s="9">
        <f>19.596+4219.595</f>
        <v>4239.1909999999998</v>
      </c>
      <c r="W24" s="18">
        <f t="shared" si="12"/>
        <v>184.31265217391302</v>
      </c>
      <c r="X24" s="10">
        <f t="shared" si="13"/>
        <v>4</v>
      </c>
      <c r="Y24" s="11">
        <f t="shared" si="16"/>
        <v>15.571428571428571</v>
      </c>
      <c r="Z24" s="12">
        <f t="shared" si="15"/>
        <v>18</v>
      </c>
      <c r="AA24" s="1"/>
    </row>
    <row r="25" spans="1:27" ht="35.25" customHeight="1" x14ac:dyDescent="0.35">
      <c r="A25" s="16">
        <v>20</v>
      </c>
      <c r="B25" s="21" t="s">
        <v>16</v>
      </c>
      <c r="C25" s="5">
        <v>44</v>
      </c>
      <c r="D25" s="6">
        <v>1684</v>
      </c>
      <c r="E25" s="17">
        <f t="shared" si="0"/>
        <v>38.272727272727273</v>
      </c>
      <c r="F25" s="8">
        <f t="shared" si="1"/>
        <v>19</v>
      </c>
      <c r="G25" s="6">
        <v>1266</v>
      </c>
      <c r="H25" s="17">
        <f t="shared" si="2"/>
        <v>28.772727272727273</v>
      </c>
      <c r="I25" s="8">
        <f t="shared" si="3"/>
        <v>24</v>
      </c>
      <c r="J25" s="6">
        <v>943</v>
      </c>
      <c r="K25" s="17">
        <f t="shared" si="4"/>
        <v>21.431818181818183</v>
      </c>
      <c r="L25" s="8">
        <f t="shared" si="5"/>
        <v>26</v>
      </c>
      <c r="M25" s="7">
        <v>239.17300000000003</v>
      </c>
      <c r="N25" s="18">
        <f t="shared" si="6"/>
        <v>5.4357500000000005</v>
      </c>
      <c r="O25" s="8">
        <f t="shared" si="7"/>
        <v>25</v>
      </c>
      <c r="P25" s="7">
        <v>253.75899999999996</v>
      </c>
      <c r="Q25" s="18">
        <f t="shared" si="8"/>
        <v>5.7672499999999989</v>
      </c>
      <c r="R25" s="8">
        <f t="shared" si="9"/>
        <v>22</v>
      </c>
      <c r="S25" s="7">
        <v>26983.329999999998</v>
      </c>
      <c r="T25" s="18">
        <f t="shared" si="10"/>
        <v>613.25749999999994</v>
      </c>
      <c r="U25" s="8">
        <f t="shared" si="11"/>
        <v>9</v>
      </c>
      <c r="V25" s="7">
        <v>14621.353000000001</v>
      </c>
      <c r="W25" s="18">
        <f t="shared" si="12"/>
        <v>332.30347727272732</v>
      </c>
      <c r="X25" s="10">
        <f t="shared" si="13"/>
        <v>1</v>
      </c>
      <c r="Y25" s="11">
        <f t="shared" si="16"/>
        <v>18</v>
      </c>
      <c r="Z25" s="12">
        <f t="shared" si="15"/>
        <v>20</v>
      </c>
      <c r="AA25" s="1"/>
    </row>
    <row r="26" spans="1:27" ht="35.25" customHeight="1" x14ac:dyDescent="0.35">
      <c r="A26" s="16">
        <v>21</v>
      </c>
      <c r="B26" s="23" t="s">
        <v>26</v>
      </c>
      <c r="C26" s="5">
        <v>22</v>
      </c>
      <c r="D26" s="5">
        <v>337</v>
      </c>
      <c r="E26" s="17">
        <f t="shared" si="0"/>
        <v>15.318181818181818</v>
      </c>
      <c r="F26" s="8">
        <f t="shared" si="1"/>
        <v>25</v>
      </c>
      <c r="G26" s="6">
        <v>949</v>
      </c>
      <c r="H26" s="17">
        <f t="shared" si="2"/>
        <v>43.136363636363633</v>
      </c>
      <c r="I26" s="8">
        <f t="shared" si="3"/>
        <v>12</v>
      </c>
      <c r="J26" s="6">
        <v>821</v>
      </c>
      <c r="K26" s="17">
        <f t="shared" si="4"/>
        <v>37.31818181818182</v>
      </c>
      <c r="L26" s="8">
        <f t="shared" si="5"/>
        <v>12</v>
      </c>
      <c r="M26" s="7">
        <v>168.19799999999998</v>
      </c>
      <c r="N26" s="18">
        <f t="shared" si="6"/>
        <v>7.6453636363636353</v>
      </c>
      <c r="O26" s="8">
        <f t="shared" si="7"/>
        <v>16</v>
      </c>
      <c r="P26" s="7">
        <v>147.35600000000002</v>
      </c>
      <c r="Q26" s="18">
        <f t="shared" si="8"/>
        <v>6.6980000000000013</v>
      </c>
      <c r="R26" s="8">
        <f t="shared" si="9"/>
        <v>18</v>
      </c>
      <c r="S26" s="7">
        <v>1447.8829000000001</v>
      </c>
      <c r="T26" s="18">
        <f t="shared" si="10"/>
        <v>65.8128590909091</v>
      </c>
      <c r="U26" s="8">
        <f t="shared" si="11"/>
        <v>24</v>
      </c>
      <c r="V26" s="7">
        <v>163.18388000000002</v>
      </c>
      <c r="W26" s="18">
        <f t="shared" si="12"/>
        <v>7.4174490909090913</v>
      </c>
      <c r="X26" s="10">
        <f t="shared" si="13"/>
        <v>25</v>
      </c>
      <c r="Y26" s="11">
        <f t="shared" si="16"/>
        <v>18.857142857142858</v>
      </c>
      <c r="Z26" s="12">
        <f t="shared" si="15"/>
        <v>21</v>
      </c>
      <c r="AA26" s="1"/>
    </row>
    <row r="27" spans="1:27" ht="78.75" customHeight="1" x14ac:dyDescent="0.35">
      <c r="A27" s="16">
        <v>22</v>
      </c>
      <c r="B27" s="21" t="s">
        <v>46</v>
      </c>
      <c r="C27" s="5">
        <v>30</v>
      </c>
      <c r="D27" s="6">
        <f>447+790</f>
        <v>1237</v>
      </c>
      <c r="E27" s="17">
        <f t="shared" si="0"/>
        <v>41.233333333333334</v>
      </c>
      <c r="F27" s="8">
        <f t="shared" si="1"/>
        <v>16</v>
      </c>
      <c r="G27" s="6">
        <f>200+626</f>
        <v>826</v>
      </c>
      <c r="H27" s="17">
        <f t="shared" si="2"/>
        <v>27.533333333333335</v>
      </c>
      <c r="I27" s="8">
        <f t="shared" si="3"/>
        <v>25</v>
      </c>
      <c r="J27" s="6">
        <f>196+601</f>
        <v>797</v>
      </c>
      <c r="K27" s="17">
        <f t="shared" si="4"/>
        <v>26.566666666666666</v>
      </c>
      <c r="L27" s="8">
        <f t="shared" si="5"/>
        <v>25</v>
      </c>
      <c r="M27" s="7">
        <f>61.064+119.351</f>
        <v>180.41499999999999</v>
      </c>
      <c r="N27" s="18">
        <f t="shared" si="6"/>
        <v>6.0138333333333334</v>
      </c>
      <c r="O27" s="8">
        <f t="shared" si="7"/>
        <v>23</v>
      </c>
      <c r="P27" s="7">
        <f>58.65+113.129</f>
        <v>171.779</v>
      </c>
      <c r="Q27" s="18">
        <f t="shared" si="8"/>
        <v>5.7259666666666664</v>
      </c>
      <c r="R27" s="8">
        <f t="shared" si="9"/>
        <v>23</v>
      </c>
      <c r="S27" s="7">
        <f>244.79+76972.411</f>
        <v>77217.200999999986</v>
      </c>
      <c r="T27" s="18">
        <f t="shared" si="10"/>
        <v>2573.9066999999995</v>
      </c>
      <c r="U27" s="8">
        <f t="shared" si="11"/>
        <v>2</v>
      </c>
      <c r="V27" s="7">
        <f>8.04+366.212</f>
        <v>374.25200000000001</v>
      </c>
      <c r="W27" s="18">
        <f t="shared" si="12"/>
        <v>12.475066666666667</v>
      </c>
      <c r="X27" s="10">
        <f t="shared" si="13"/>
        <v>24</v>
      </c>
      <c r="Y27" s="11">
        <f t="shared" si="16"/>
        <v>19.714285714285715</v>
      </c>
      <c r="Z27" s="12">
        <f t="shared" si="15"/>
        <v>22</v>
      </c>
      <c r="AA27" s="1"/>
    </row>
    <row r="28" spans="1:27" ht="80.25" customHeight="1" x14ac:dyDescent="0.35">
      <c r="A28" s="16">
        <v>23</v>
      </c>
      <c r="B28" s="21" t="s">
        <v>45</v>
      </c>
      <c r="C28" s="5">
        <v>26</v>
      </c>
      <c r="D28" s="6">
        <f>163+707</f>
        <v>870</v>
      </c>
      <c r="E28" s="17">
        <f t="shared" si="0"/>
        <v>33.46153846153846</v>
      </c>
      <c r="F28" s="8">
        <f t="shared" si="1"/>
        <v>20</v>
      </c>
      <c r="G28" s="6">
        <f>220+714</f>
        <v>934</v>
      </c>
      <c r="H28" s="17">
        <f t="shared" si="2"/>
        <v>35.92307692307692</v>
      </c>
      <c r="I28" s="8">
        <f t="shared" si="3"/>
        <v>19</v>
      </c>
      <c r="J28" s="6">
        <f>218+677</f>
        <v>895</v>
      </c>
      <c r="K28" s="17">
        <f t="shared" si="4"/>
        <v>34.42307692307692</v>
      </c>
      <c r="L28" s="8">
        <f t="shared" si="5"/>
        <v>16</v>
      </c>
      <c r="M28" s="7">
        <f>52.853+127.772</f>
        <v>180.625</v>
      </c>
      <c r="N28" s="18">
        <f t="shared" si="6"/>
        <v>6.947115384615385</v>
      </c>
      <c r="O28" s="8">
        <f t="shared" si="7"/>
        <v>19</v>
      </c>
      <c r="P28" s="7">
        <f>46.104+124.032</f>
        <v>170.136</v>
      </c>
      <c r="Q28" s="18">
        <f t="shared" si="8"/>
        <v>6.5436923076923073</v>
      </c>
      <c r="R28" s="8">
        <f t="shared" si="9"/>
        <v>19</v>
      </c>
      <c r="S28" s="7">
        <f>97.338+1135.85</f>
        <v>1233.1879999999999</v>
      </c>
      <c r="T28" s="18">
        <f t="shared" si="10"/>
        <v>47.430307692307686</v>
      </c>
      <c r="U28" s="8">
        <f t="shared" si="11"/>
        <v>26</v>
      </c>
      <c r="V28" s="7">
        <f>51.412+915.79</f>
        <v>967.202</v>
      </c>
      <c r="W28" s="18">
        <f t="shared" si="12"/>
        <v>37.200076923076921</v>
      </c>
      <c r="X28" s="10">
        <f t="shared" si="13"/>
        <v>21</v>
      </c>
      <c r="Y28" s="11">
        <f t="shared" si="16"/>
        <v>20</v>
      </c>
      <c r="Z28" s="12">
        <f t="shared" si="15"/>
        <v>23</v>
      </c>
      <c r="AA28" s="1"/>
    </row>
    <row r="29" spans="1:27" ht="35.25" customHeight="1" x14ac:dyDescent="0.35">
      <c r="A29" s="16">
        <v>24</v>
      </c>
      <c r="B29" s="21" t="s">
        <v>15</v>
      </c>
      <c r="C29" s="5">
        <v>28</v>
      </c>
      <c r="D29" s="6">
        <v>872</v>
      </c>
      <c r="E29" s="17">
        <f t="shared" si="0"/>
        <v>31.142857142857142</v>
      </c>
      <c r="F29" s="8">
        <f t="shared" si="1"/>
        <v>22</v>
      </c>
      <c r="G29" s="6">
        <v>1067</v>
      </c>
      <c r="H29" s="17">
        <f t="shared" si="2"/>
        <v>38.107142857142854</v>
      </c>
      <c r="I29" s="8">
        <f t="shared" si="3"/>
        <v>18</v>
      </c>
      <c r="J29" s="6">
        <v>912</v>
      </c>
      <c r="K29" s="17">
        <f t="shared" si="4"/>
        <v>32.571428571428569</v>
      </c>
      <c r="L29" s="8">
        <f t="shared" si="5"/>
        <v>20</v>
      </c>
      <c r="M29" s="7">
        <v>165.274</v>
      </c>
      <c r="N29" s="18">
        <f t="shared" si="6"/>
        <v>5.9026428571428573</v>
      </c>
      <c r="O29" s="8">
        <f t="shared" si="7"/>
        <v>24</v>
      </c>
      <c r="P29" s="7">
        <v>160.02099999999999</v>
      </c>
      <c r="Q29" s="18">
        <f t="shared" si="8"/>
        <v>5.7150357142857136</v>
      </c>
      <c r="R29" s="8">
        <f t="shared" si="9"/>
        <v>24</v>
      </c>
      <c r="S29" s="7">
        <v>9890.738000000003</v>
      </c>
      <c r="T29" s="18">
        <f t="shared" si="10"/>
        <v>353.24064285714297</v>
      </c>
      <c r="U29" s="8">
        <f t="shared" si="11"/>
        <v>12</v>
      </c>
      <c r="V29" s="7">
        <v>376.065</v>
      </c>
      <c r="W29" s="18">
        <f t="shared" si="12"/>
        <v>13.430892857142856</v>
      </c>
      <c r="X29" s="10">
        <f t="shared" si="13"/>
        <v>23</v>
      </c>
      <c r="Y29" s="11">
        <f t="shared" si="16"/>
        <v>20.428571428571427</v>
      </c>
      <c r="Z29" s="12">
        <f t="shared" si="15"/>
        <v>24</v>
      </c>
      <c r="AA29" s="1"/>
    </row>
    <row r="30" spans="1:27" ht="80.25" customHeight="1" x14ac:dyDescent="0.35">
      <c r="A30" s="16">
        <v>25</v>
      </c>
      <c r="B30" s="21" t="s">
        <v>49</v>
      </c>
      <c r="C30" s="5">
        <v>30</v>
      </c>
      <c r="D30" s="6">
        <f>246+632</f>
        <v>878</v>
      </c>
      <c r="E30" s="17">
        <f t="shared" si="0"/>
        <v>29.266666666666666</v>
      </c>
      <c r="F30" s="8">
        <f t="shared" si="1"/>
        <v>23</v>
      </c>
      <c r="G30" s="6">
        <f>189+756</f>
        <v>945</v>
      </c>
      <c r="H30" s="17">
        <f t="shared" si="2"/>
        <v>31.5</v>
      </c>
      <c r="I30" s="8">
        <f t="shared" si="3"/>
        <v>23</v>
      </c>
      <c r="J30" s="6">
        <f>145+725</f>
        <v>870</v>
      </c>
      <c r="K30" s="17">
        <f t="shared" si="4"/>
        <v>29</v>
      </c>
      <c r="L30" s="8">
        <f t="shared" si="5"/>
        <v>22</v>
      </c>
      <c r="M30" s="7">
        <f>47.379+145.514</f>
        <v>192.893</v>
      </c>
      <c r="N30" s="18">
        <f t="shared" si="6"/>
        <v>6.4297666666666666</v>
      </c>
      <c r="O30" s="8">
        <f t="shared" si="7"/>
        <v>21</v>
      </c>
      <c r="P30" s="7">
        <f>36.312+120.904</f>
        <v>157.21600000000001</v>
      </c>
      <c r="Q30" s="18">
        <f t="shared" si="8"/>
        <v>5.2405333333333335</v>
      </c>
      <c r="R30" s="8">
        <f t="shared" si="9"/>
        <v>25</v>
      </c>
      <c r="S30" s="7">
        <f>498.101+9874.598</f>
        <v>10372.699000000001</v>
      </c>
      <c r="T30" s="18">
        <f t="shared" si="10"/>
        <v>345.75663333333335</v>
      </c>
      <c r="U30" s="8">
        <f t="shared" si="11"/>
        <v>13</v>
      </c>
      <c r="V30" s="7">
        <v>1651.7049999999999</v>
      </c>
      <c r="W30" s="18">
        <f t="shared" si="12"/>
        <v>55.05683333333333</v>
      </c>
      <c r="X30" s="10">
        <f t="shared" si="13"/>
        <v>17</v>
      </c>
      <c r="Y30" s="11">
        <f t="shared" si="16"/>
        <v>20.571428571428573</v>
      </c>
      <c r="Z30" s="12">
        <f t="shared" si="15"/>
        <v>25</v>
      </c>
      <c r="AA30" s="1"/>
    </row>
    <row r="31" spans="1:27" ht="35.25" customHeight="1" x14ac:dyDescent="0.3">
      <c r="A31" s="16">
        <v>26</v>
      </c>
      <c r="B31" s="24" t="s">
        <v>43</v>
      </c>
      <c r="C31" s="5">
        <v>15</v>
      </c>
      <c r="D31" s="5">
        <f>4+195</f>
        <v>199</v>
      </c>
      <c r="E31" s="17">
        <f t="shared" si="0"/>
        <v>13.266666666666667</v>
      </c>
      <c r="F31" s="8">
        <f t="shared" si="1"/>
        <v>26</v>
      </c>
      <c r="G31" s="5">
        <f>8+265</f>
        <v>273</v>
      </c>
      <c r="H31" s="17">
        <f t="shared" si="2"/>
        <v>18.2</v>
      </c>
      <c r="I31" s="8">
        <f t="shared" si="3"/>
        <v>27</v>
      </c>
      <c r="J31" s="5">
        <f>6+256</f>
        <v>262</v>
      </c>
      <c r="K31" s="17">
        <f t="shared" si="4"/>
        <v>17.466666666666665</v>
      </c>
      <c r="L31" s="8">
        <f t="shared" si="5"/>
        <v>27</v>
      </c>
      <c r="M31" s="9">
        <f>2.89+116.108</f>
        <v>118.998</v>
      </c>
      <c r="N31" s="18">
        <f t="shared" si="6"/>
        <v>7.9332000000000003</v>
      </c>
      <c r="O31" s="8">
        <f t="shared" si="7"/>
        <v>15</v>
      </c>
      <c r="P31" s="9">
        <f>2.125+86.494</f>
        <v>88.619</v>
      </c>
      <c r="Q31" s="18">
        <f t="shared" si="8"/>
        <v>5.9079333333333333</v>
      </c>
      <c r="R31" s="8">
        <f t="shared" si="9"/>
        <v>21</v>
      </c>
      <c r="S31" s="9">
        <v>13.093</v>
      </c>
      <c r="T31" s="18">
        <f t="shared" si="10"/>
        <v>0.87286666666666668</v>
      </c>
      <c r="U31" s="8">
        <f t="shared" si="11"/>
        <v>27</v>
      </c>
      <c r="V31" s="9">
        <v>2.7029999999999998</v>
      </c>
      <c r="W31" s="18">
        <f t="shared" si="12"/>
        <v>0.1802</v>
      </c>
      <c r="X31" s="10">
        <f t="shared" si="13"/>
        <v>27</v>
      </c>
      <c r="Y31" s="11">
        <f t="shared" si="16"/>
        <v>24.285714285714285</v>
      </c>
      <c r="Z31" s="12">
        <f t="shared" si="15"/>
        <v>26</v>
      </c>
      <c r="AA31" s="1"/>
    </row>
    <row r="32" spans="1:27" ht="35.25" customHeight="1" x14ac:dyDescent="0.35">
      <c r="A32" s="16">
        <v>27</v>
      </c>
      <c r="B32" s="21" t="s">
        <v>10</v>
      </c>
      <c r="C32" s="5">
        <v>31</v>
      </c>
      <c r="D32" s="5">
        <v>391</v>
      </c>
      <c r="E32" s="17">
        <f t="shared" si="0"/>
        <v>12.612903225806452</v>
      </c>
      <c r="F32" s="8">
        <f t="shared" si="1"/>
        <v>27</v>
      </c>
      <c r="G32" s="5">
        <v>833</v>
      </c>
      <c r="H32" s="17">
        <f t="shared" si="2"/>
        <v>26.870967741935484</v>
      </c>
      <c r="I32" s="8">
        <f t="shared" si="3"/>
        <v>26</v>
      </c>
      <c r="J32" s="5">
        <v>824</v>
      </c>
      <c r="K32" s="17">
        <f t="shared" si="4"/>
        <v>26.580645161290324</v>
      </c>
      <c r="L32" s="8">
        <f t="shared" si="5"/>
        <v>24</v>
      </c>
      <c r="M32" s="9">
        <v>128.50299999999999</v>
      </c>
      <c r="N32" s="18">
        <f t="shared" si="6"/>
        <v>4.1452580645161285</v>
      </c>
      <c r="O32" s="8">
        <f t="shared" si="7"/>
        <v>27</v>
      </c>
      <c r="P32" s="9">
        <v>112.82899999999998</v>
      </c>
      <c r="Q32" s="18">
        <f t="shared" si="8"/>
        <v>3.6396451612903218</v>
      </c>
      <c r="R32" s="8">
        <f t="shared" si="9"/>
        <v>27</v>
      </c>
      <c r="S32" s="9">
        <v>2852.8710000000001</v>
      </c>
      <c r="T32" s="18">
        <f t="shared" si="10"/>
        <v>92.028096774193557</v>
      </c>
      <c r="U32" s="8">
        <f t="shared" si="11"/>
        <v>21</v>
      </c>
      <c r="V32" s="9">
        <v>53.006999999999998</v>
      </c>
      <c r="W32" s="18">
        <f t="shared" si="12"/>
        <v>1.7099032258064515</v>
      </c>
      <c r="X32" s="10">
        <f t="shared" si="13"/>
        <v>26</v>
      </c>
      <c r="Y32" s="11">
        <f t="shared" si="16"/>
        <v>25.428571428571427</v>
      </c>
      <c r="Z32" s="12">
        <f t="shared" si="15"/>
        <v>27</v>
      </c>
    </row>
    <row r="33" spans="2:23" ht="18.75" x14ac:dyDescent="0.2"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</sheetData>
  <mergeCells count="21">
    <mergeCell ref="B1:Z1"/>
    <mergeCell ref="A2:A3"/>
    <mergeCell ref="B2:B3"/>
    <mergeCell ref="C2:C3"/>
    <mergeCell ref="D2:E2"/>
    <mergeCell ref="F2:F5"/>
    <mergeCell ref="G2:H2"/>
    <mergeCell ref="I2:I5"/>
    <mergeCell ref="J2:K2"/>
    <mergeCell ref="L2:L5"/>
    <mergeCell ref="V2:W2"/>
    <mergeCell ref="X2:X5"/>
    <mergeCell ref="Y2:Y5"/>
    <mergeCell ref="Z2:Z5"/>
    <mergeCell ref="A5:B5"/>
    <mergeCell ref="M2:N2"/>
    <mergeCell ref="O2:O5"/>
    <mergeCell ref="P2:Q2"/>
    <mergeCell ref="R2:R5"/>
    <mergeCell ref="S2:T2"/>
    <mergeCell ref="U2:U5"/>
  </mergeCells>
  <printOptions horizontalCentered="1"/>
  <pageMargins left="0.25" right="0.25" top="0.75" bottom="0.75" header="0.3" footer="0.3"/>
  <pageSetup paperSize="9" scale="31" fitToHeight="0" orientation="landscape" r:id="rId1"/>
  <headerFooter alignWithMargins="0"/>
  <rowBreaks count="1" manualBreakCount="1">
    <brk id="3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Таблиця (ЗАГАЛЬНА о+і)</vt:lpstr>
      <vt:lpstr>'Таблиця (ЗАГАЛЬНА о+і)'!Область_печати</vt:lpstr>
    </vt:vector>
  </TitlesOfParts>
  <Company>Ecol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</dc:creator>
  <cp:lastModifiedBy>User</cp:lastModifiedBy>
  <cp:lastPrinted>2019-02-05T13:20:12Z</cp:lastPrinted>
  <dcterms:created xsi:type="dcterms:W3CDTF">2002-01-16T14:18:06Z</dcterms:created>
  <dcterms:modified xsi:type="dcterms:W3CDTF">2019-02-11T14:27:57Z</dcterms:modified>
</cp:coreProperties>
</file>